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williams\Documents\US380\Cost Estimates\ROW Spreadsheets\2019 Public Meetings\Impacts\"/>
    </mc:Choice>
  </mc:AlternateContent>
  <xr:revisionPtr revIDLastSave="0" documentId="13_ncr:1_{92F466D0-459D-4365-9AE8-B3B39AAD5983}" xr6:coauthVersionLast="43" xr6:coauthVersionMax="43" xr10:uidLastSave="{00000000-0000-0000-0000-000000000000}"/>
  <bookViews>
    <workbookView xWindow="1068" yWindow="1500" windowWidth="19152" windowHeight="8964" xr2:uid="{00000000-000D-0000-FFFF-FFFF00000000}"/>
  </bookViews>
  <sheets>
    <sheet name="Red_Spur_399" sheetId="1" r:id="rId1"/>
  </sheets>
  <definedNames>
    <definedName name="_xlnm.Database">Red_Spur_399!$A$1:$DU$9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E10" i="1" l="1"/>
  <c r="DV4" i="1"/>
  <c r="DV7" i="1"/>
  <c r="DW7" i="1"/>
  <c r="DX7" i="1" s="1"/>
  <c r="EB7" i="1" s="1"/>
  <c r="DV8" i="1"/>
  <c r="DW8" i="1"/>
  <c r="DX8" i="1"/>
  <c r="EB8" i="1" s="1"/>
  <c r="DV9" i="1"/>
  <c r="DW9" i="1"/>
  <c r="DX9" i="1"/>
  <c r="DV3" i="1"/>
  <c r="DW3" i="1"/>
  <c r="DZ3" i="1" s="1"/>
  <c r="DX3" i="1"/>
  <c r="EB3" i="1"/>
  <c r="DW4" i="1"/>
  <c r="DX4" i="1" s="1"/>
  <c r="EB4" i="1" s="1"/>
  <c r="DV5" i="1"/>
  <c r="DW5" i="1"/>
  <c r="DX5" i="1" s="1"/>
  <c r="DY5" i="1"/>
  <c r="DV6" i="1"/>
  <c r="DW6" i="1"/>
  <c r="DZ6" i="1" s="1"/>
  <c r="DX6" i="1"/>
  <c r="EB6" i="1"/>
  <c r="DW2" i="1"/>
  <c r="DV2" i="1"/>
  <c r="D3" i="1"/>
  <c r="E3" i="1"/>
  <c r="DY3" i="1" s="1"/>
  <c r="D4" i="1"/>
  <c r="EC4" i="1" s="1"/>
  <c r="E4" i="1"/>
  <c r="DY4" i="1" s="1"/>
  <c r="DZ4" i="1" s="1"/>
  <c r="EA4" i="1" s="1"/>
  <c r="D5" i="1"/>
  <c r="EC5" i="1" s="1"/>
  <c r="E5" i="1"/>
  <c r="D6" i="1"/>
  <c r="E6" i="1"/>
  <c r="DY6" i="1" s="1"/>
  <c r="D7" i="1"/>
  <c r="EC7" i="1" s="1"/>
  <c r="E7" i="1"/>
  <c r="DY7" i="1" s="1"/>
  <c r="DZ7" i="1" s="1"/>
  <c r="EA7" i="1" s="1"/>
  <c r="D8" i="1"/>
  <c r="EC8" i="1" s="1"/>
  <c r="E8" i="1"/>
  <c r="DY8" i="1" s="1"/>
  <c r="DZ8" i="1" s="1"/>
  <c r="EA8" i="1" s="1"/>
  <c r="D9" i="1"/>
  <c r="EC9" i="1" s="1"/>
  <c r="E9" i="1"/>
  <c r="DY9" i="1" s="1"/>
  <c r="E2" i="1"/>
  <c r="DY2" i="1" s="1"/>
  <c r="DZ2" i="1" s="1"/>
  <c r="D2" i="1"/>
  <c r="EA2" i="1" s="1"/>
  <c r="EA3" i="1" l="1"/>
  <c r="EA6" i="1"/>
  <c r="ED4" i="1"/>
  <c r="EE8" i="1"/>
  <c r="EC6" i="1"/>
  <c r="EC3" i="1"/>
  <c r="ED3" i="1" s="1"/>
  <c r="ED6" i="1"/>
  <c r="EB5" i="1"/>
  <c r="ED5" i="1" s="1"/>
  <c r="EB9" i="1"/>
  <c r="ED9" i="1" s="1"/>
  <c r="DZ9" i="1"/>
  <c r="EA9" i="1" s="1"/>
  <c r="EE9" i="1" s="1"/>
  <c r="EC2" i="1"/>
  <c r="ED8" i="1"/>
  <c r="ED7" i="1"/>
  <c r="EE7" i="1" s="1"/>
  <c r="EE4" i="1"/>
  <c r="DZ5" i="1"/>
  <c r="EA5" i="1" s="1"/>
  <c r="EE5" i="1" s="1"/>
  <c r="DX2" i="1"/>
  <c r="EE3" i="1" l="1"/>
  <c r="EB2" i="1"/>
  <c r="ED2" i="1" s="1"/>
  <c r="EE2" i="1" s="1"/>
  <c r="EE6" i="1"/>
</calcChain>
</file>

<file path=xl/sharedStrings.xml><?xml version="1.0" encoding="utf-8"?>
<sst xmlns="http://schemas.openxmlformats.org/spreadsheetml/2006/main" count="454" uniqueCount="304">
  <si>
    <t>OID_1</t>
  </si>
  <si>
    <t>Name</t>
  </si>
  <si>
    <t>FolderPath</t>
  </si>
  <si>
    <t>SymbolID</t>
  </si>
  <si>
    <t>AltMode</t>
  </si>
  <si>
    <t>Base</t>
  </si>
  <si>
    <t>Clamped</t>
  </si>
  <si>
    <t>Extruded</t>
  </si>
  <si>
    <t>Snippet</t>
  </si>
  <si>
    <t>PopupInfo</t>
  </si>
  <si>
    <t>Shape_Leng</t>
  </si>
  <si>
    <t>Shape_Area</t>
  </si>
  <si>
    <t>FID_1</t>
  </si>
  <si>
    <t>OBJECTID</t>
  </si>
  <si>
    <t>PROP_ID</t>
  </si>
  <si>
    <t>X_REF</t>
  </si>
  <si>
    <t>M_DATE</t>
  </si>
  <si>
    <t>SHARED_CAD</t>
  </si>
  <si>
    <t>SHARED_PRO</t>
  </si>
  <si>
    <t>DEEDNOTES</t>
  </si>
  <si>
    <t>SHAPE_STAr</t>
  </si>
  <si>
    <t>SHAPE_STLe</t>
  </si>
  <si>
    <t>Shape_ST_1</t>
  </si>
  <si>
    <t>Shape_ST_2</t>
  </si>
  <si>
    <t>created_us</t>
  </si>
  <si>
    <t>created_da</t>
  </si>
  <si>
    <t>last_edite</t>
  </si>
  <si>
    <t>last_edi_1</t>
  </si>
  <si>
    <t>GlobalID</t>
  </si>
  <si>
    <t>prop_id_1</t>
  </si>
  <si>
    <t>geo_id</t>
  </si>
  <si>
    <t>file_as_na</t>
  </si>
  <si>
    <t>confidenti</t>
  </si>
  <si>
    <t>pct_owners</t>
  </si>
  <si>
    <t>dba_name</t>
  </si>
  <si>
    <t>addr_line1</t>
  </si>
  <si>
    <t>addr_line2</t>
  </si>
  <si>
    <t>addr_line3</t>
  </si>
  <si>
    <t>addr_city</t>
  </si>
  <si>
    <t>addr_state</t>
  </si>
  <si>
    <t>addr_zip</t>
  </si>
  <si>
    <t>ml_deliver</t>
  </si>
  <si>
    <t>abs_subdv_</t>
  </si>
  <si>
    <t>abs_subdv1</t>
  </si>
  <si>
    <t>abs_subd_1</t>
  </si>
  <si>
    <t>block</t>
  </si>
  <si>
    <t>tract_or_l</t>
  </si>
  <si>
    <t>legal_desc</t>
  </si>
  <si>
    <t>legal_de_1</t>
  </si>
  <si>
    <t>mapsco</t>
  </si>
  <si>
    <t>udi_parent</t>
  </si>
  <si>
    <t>condo_pct</t>
  </si>
  <si>
    <t>situs_num</t>
  </si>
  <si>
    <t>situs_stre</t>
  </si>
  <si>
    <t>situs_st_1</t>
  </si>
  <si>
    <t>situs_st_2</t>
  </si>
  <si>
    <t>situs_city</t>
  </si>
  <si>
    <t>situs_stat</t>
  </si>
  <si>
    <t>situs_zip</t>
  </si>
  <si>
    <t>situs_disp</t>
  </si>
  <si>
    <t>city</t>
  </si>
  <si>
    <t>school</t>
  </si>
  <si>
    <t>tif</t>
  </si>
  <si>
    <t>exemptions</t>
  </si>
  <si>
    <t>all_entiti</t>
  </si>
  <si>
    <t>deed_book_</t>
  </si>
  <si>
    <t>deed_book1</t>
  </si>
  <si>
    <t>deed_num</t>
  </si>
  <si>
    <t>deed_dt</t>
  </si>
  <si>
    <t>deed_type_</t>
  </si>
  <si>
    <t>legal_acre</t>
  </si>
  <si>
    <t>eff_size_a</t>
  </si>
  <si>
    <t>land_sqft</t>
  </si>
  <si>
    <t>land_total</t>
  </si>
  <si>
    <t>living_are</t>
  </si>
  <si>
    <t>hood_cd</t>
  </si>
  <si>
    <t>state_cd</t>
  </si>
  <si>
    <t>class_cd</t>
  </si>
  <si>
    <t>property_u</t>
  </si>
  <si>
    <t>prop_type_</t>
  </si>
  <si>
    <t>commercial</t>
  </si>
  <si>
    <t>eff_yr_blt</t>
  </si>
  <si>
    <t>yr_blt</t>
  </si>
  <si>
    <t>zoning</t>
  </si>
  <si>
    <t>land_type_</t>
  </si>
  <si>
    <t>beds</t>
  </si>
  <si>
    <t>baths</t>
  </si>
  <si>
    <t>stories</t>
  </si>
  <si>
    <t>units</t>
  </si>
  <si>
    <t>percent_co</t>
  </si>
  <si>
    <t>pool</t>
  </si>
  <si>
    <t>prop_creat</t>
  </si>
  <si>
    <t>property_s</t>
  </si>
  <si>
    <t>curr_val_y</t>
  </si>
  <si>
    <t>curr_imprv</t>
  </si>
  <si>
    <t>curr_imp_1</t>
  </si>
  <si>
    <t>curr_land_</t>
  </si>
  <si>
    <t>curr_land1</t>
  </si>
  <si>
    <t>curr_ag_us</t>
  </si>
  <si>
    <t>curr_ag_ma</t>
  </si>
  <si>
    <t>curr_marke</t>
  </si>
  <si>
    <t>curr_ag_lo</t>
  </si>
  <si>
    <t>curr_appra</t>
  </si>
  <si>
    <t>curr_ten_p</t>
  </si>
  <si>
    <t>curr_asses</t>
  </si>
  <si>
    <t>cert_val_y</t>
  </si>
  <si>
    <t>cert_imprv</t>
  </si>
  <si>
    <t>cert_imp_1</t>
  </si>
  <si>
    <t>cert_land_</t>
  </si>
  <si>
    <t>cert_land1</t>
  </si>
  <si>
    <t>cert_ag_us</t>
  </si>
  <si>
    <t>cert_ag_ma</t>
  </si>
  <si>
    <t>cert_marke</t>
  </si>
  <si>
    <t>cert_ag_lo</t>
  </si>
  <si>
    <t>cert_appra</t>
  </si>
  <si>
    <t>cert_ten_p</t>
  </si>
  <si>
    <t>cert_asses</t>
  </si>
  <si>
    <t>parent_yea</t>
  </si>
  <si>
    <t>parent_id</t>
  </si>
  <si>
    <t>parent_blo</t>
  </si>
  <si>
    <t>parent_tra</t>
  </si>
  <si>
    <t>parent_acr</t>
  </si>
  <si>
    <t>ROW_Acreag</t>
  </si>
  <si>
    <t>Style1</t>
  </si>
  <si>
    <t>Red A + Red D FULL Impacts/Levels/Business - Impacts - Each</t>
  </si>
  <si>
    <t>R-6558-000-0810-1</t>
  </si>
  <si>
    <t>{31C24EFA-A518-43FD-AAA8-110C08155DDB}</t>
  </si>
  <si>
    <t>MCKINNEY CITY OF</t>
  </si>
  <si>
    <t>F</t>
  </si>
  <si>
    <t>PO BOX 517</t>
  </si>
  <si>
    <t>MCKINNEY</t>
  </si>
  <si>
    <t>TX</t>
  </si>
  <si>
    <t>75070-8013</t>
  </si>
  <si>
    <t>Y</t>
  </si>
  <si>
    <t>A0558</t>
  </si>
  <si>
    <t>C0558</t>
  </si>
  <si>
    <t>S MCFARLAND SURVEY</t>
  </si>
  <si>
    <t>81</t>
  </si>
  <si>
    <t>ABS A0558 S MCFARLAND SURVEY, TRACT 81, 17.3059 ACRES</t>
  </si>
  <si>
    <t>OLD MILL</t>
  </si>
  <si>
    <t>RD</t>
  </si>
  <si>
    <t>75069</t>
  </si>
  <si>
    <t>OLD MILL RD _x000D_
MCKINNEY, TX 75069</t>
  </si>
  <si>
    <t>CMC</t>
  </si>
  <si>
    <t>SMC</t>
  </si>
  <si>
    <t>TMC2</t>
  </si>
  <si>
    <t>EX-XV</t>
  </si>
  <si>
    <t>CAD, CMC, GCN, JCN, SMC, TMC2</t>
  </si>
  <si>
    <t>CONS</t>
  </si>
  <si>
    <t>EXEMPT</t>
  </si>
  <si>
    <t>EX4</t>
  </si>
  <si>
    <t>PE2</t>
  </si>
  <si>
    <t>R</t>
  </si>
  <si>
    <t>T</t>
  </si>
  <si>
    <t>F2</t>
  </si>
  <si>
    <t>0</t>
  </si>
  <si>
    <t>N</t>
  </si>
  <si>
    <t>InProgress</t>
  </si>
  <si>
    <t>Style9</t>
  </si>
  <si>
    <t>Red A + Red D FULL Impacts/Levels/Residential Impacts - Each</t>
  </si>
  <si>
    <t>R-6068-000-0060-1</t>
  </si>
  <si>
    <t>{F607121C-6BB4-4336-B603-F8A6E4DD59C4}</t>
  </si>
  <si>
    <t>DEAN WANDA J</t>
  </si>
  <si>
    <t>1513 STEWART RD</t>
  </si>
  <si>
    <t>75069-7911</t>
  </si>
  <si>
    <t>A0068</t>
  </si>
  <si>
    <t>C0068</t>
  </si>
  <si>
    <t>JOAB BUTLER SURVEY</t>
  </si>
  <si>
    <t>6</t>
  </si>
  <si>
    <t>ABS A0068 JOAB BUTLER SURVEY, TRACT 6, 1.434 ACRES</t>
  </si>
  <si>
    <t>1513</t>
  </si>
  <si>
    <t>STEWART</t>
  </si>
  <si>
    <t>1513 STEWART RD _x000D_
MCKINNEY, TX 75069</t>
  </si>
  <si>
    <t>HS</t>
  </si>
  <si>
    <t>CAD, CMC, GCN, JCN, SMC</t>
  </si>
  <si>
    <t>20140123000068190</t>
  </si>
  <si>
    <t>DNL</t>
  </si>
  <si>
    <t>SMCV45</t>
  </si>
  <si>
    <t>A1</t>
  </si>
  <si>
    <t>RV5</t>
  </si>
  <si>
    <t>2</t>
  </si>
  <si>
    <t>1</t>
  </si>
  <si>
    <t>R-6068-000-0010-1</t>
  </si>
  <si>
    <t>{FE40AC4D-4CB1-4DBE-974E-E4F75A2DAE8F}</t>
  </si>
  <si>
    <t>HIGH POINT MHC LLC</t>
  </si>
  <si>
    <t>HIGH POINT MHP</t>
  </si>
  <si>
    <t>3001 BRIGHTON BLVD STE 334</t>
  </si>
  <si>
    <t>DENVER</t>
  </si>
  <si>
    <t>CO</t>
  </si>
  <si>
    <t>80216-5082</t>
  </si>
  <si>
    <t>M5015</t>
  </si>
  <si>
    <t>ABS A0068 JOAB BUTLER SURVEY, TRACT 1, 21.723 ACRES</t>
  </si>
  <si>
    <t>STATE</t>
  </si>
  <si>
    <t>HWY</t>
  </si>
  <si>
    <t>STATE HWY 5_x000D_
MCKINNEY, TX 75069</t>
  </si>
  <si>
    <t>20171128001572750</t>
  </si>
  <si>
    <t>SWD</t>
  </si>
  <si>
    <t>MHP.COMM</t>
  </si>
  <si>
    <t>F1</t>
  </si>
  <si>
    <t>SP</t>
  </si>
  <si>
    <t>MHP</t>
  </si>
  <si>
    <t>R-4743-00A-003R-1</t>
  </si>
  <si>
    <t>{CFF1851C-4D68-4A27-9C51-CDA01EA8ABF9}</t>
  </si>
  <si>
    <t>FAIRWAYS WILSON CREEK APARTMENTS LLC</t>
  </si>
  <si>
    <t>MAGNOLIA RANCH APARTMENTS</t>
  </si>
  <si>
    <t>5400 LYNDON B JOHNSON FWY STE 1060</t>
  </si>
  <si>
    <t>DALLAS</t>
  </si>
  <si>
    <t>75240-1033</t>
  </si>
  <si>
    <t>S4743</t>
  </si>
  <si>
    <t>6390</t>
  </si>
  <si>
    <t>GREENS OF MCKINNEY SECTION 3 (CMC)</t>
  </si>
  <si>
    <t>A</t>
  </si>
  <si>
    <t>3R</t>
  </si>
  <si>
    <t>GREENS OF MCKINNEY SECTION 3 (CMC), BLK A, LOT 3R</t>
  </si>
  <si>
    <t>3191</t>
  </si>
  <si>
    <t>MEDICAL CENTER</t>
  </si>
  <si>
    <t>DR</t>
  </si>
  <si>
    <t>3191 MEDICAL CENTER DR _x000D_
MCKINNEY, TX 75069</t>
  </si>
  <si>
    <t>20150202000115580</t>
  </si>
  <si>
    <t>B1</t>
  </si>
  <si>
    <t>MA3</t>
  </si>
  <si>
    <t>MFU</t>
  </si>
  <si>
    <t>R-10231-00A-0010-1</t>
  </si>
  <si>
    <t>{FDAE7D38-6CB1-4FF4-8EE2-403988A3AB50}</t>
  </si>
  <si>
    <t>LHOIST NORTH AMERICA OF TEXAS LTD</t>
  </si>
  <si>
    <t>3700 HULEN ST</t>
  </si>
  <si>
    <t>FORT WORTH</t>
  </si>
  <si>
    <t>76107-6816</t>
  </si>
  <si>
    <t>S10231</t>
  </si>
  <si>
    <t>10231</t>
  </si>
  <si>
    <t>CRESTSTONE ADDITION (CMC)</t>
  </si>
  <si>
    <t>CRESTSTONE ADDITION (CMC), BLK A, LOT 1</t>
  </si>
  <si>
    <t>STATE HWY 5 (S MCDONALD)</t>
  </si>
  <si>
    <t>STATE HWY 5 (S MCDONALD) _x000D_
MCKINNEY, TX 75069</t>
  </si>
  <si>
    <t>TMC1</t>
  </si>
  <si>
    <t>CAD, CMC, GCN, JCN, SMC, TMC1</t>
  </si>
  <si>
    <t>20121030001377960</t>
  </si>
  <si>
    <t>SWDNL</t>
  </si>
  <si>
    <t>CRGP</t>
  </si>
  <si>
    <t>E4</t>
  </si>
  <si>
    <t>R-10231-00A-0040-1</t>
  </si>
  <si>
    <t>{6E0B9C47-D11A-4C0F-98B6-7071DBB99219}</t>
  </si>
  <si>
    <t>SHMAISANI ISSAM AL</t>
  </si>
  <si>
    <t>5608 NORMANDY DR</t>
  </si>
  <si>
    <t>COLLEYVILLE</t>
  </si>
  <si>
    <t>76034-5568</t>
  </si>
  <si>
    <t>10231-1-1</t>
  </si>
  <si>
    <t>4</t>
  </si>
  <si>
    <t>CRESTSTONE ADDITION (CMC), BLK A, LOT 4; (REPLAT)</t>
  </si>
  <si>
    <t>(REPLAT)</t>
  </si>
  <si>
    <t>S</t>
  </si>
  <si>
    <t>MCDONALD (STATE HWY 5)</t>
  </si>
  <si>
    <t>ST</t>
  </si>
  <si>
    <t>S MCDONALD (STATE HWY 5) ST _x000D_
TX</t>
  </si>
  <si>
    <t>2018</t>
  </si>
  <si>
    <t>419</t>
  </si>
  <si>
    <t>20180605010002570</t>
  </si>
  <si>
    <t>PLAT</t>
  </si>
  <si>
    <t>3</t>
  </si>
  <si>
    <t>R-10231-00A-002R-1</t>
  </si>
  <si>
    <t>{41C7E2D0-BB2E-484C-87D4-9865C0D7963C}</t>
  </si>
  <si>
    <t>TXI OPERATIONS  LP</t>
  </si>
  <si>
    <t>MARTIN MARIETTA READY MIX</t>
  </si>
  <si>
    <t>PO BOX 8040</t>
  </si>
  <si>
    <t>FORT WAYNE</t>
  </si>
  <si>
    <t>IN</t>
  </si>
  <si>
    <t>46898-8040</t>
  </si>
  <si>
    <t>2R</t>
  </si>
  <si>
    <t>CRESTSTONE ADDITION (CMC), BLK A, LOT 2R; (REPLAT)</t>
  </si>
  <si>
    <t>WO1</t>
  </si>
  <si>
    <t>Style5</t>
  </si>
  <si>
    <t>Red A + Red D FULL Impacts/Levels/Business Direct Displacements - Each</t>
  </si>
  <si>
    <t>R-9851-00A-0020-1</t>
  </si>
  <si>
    <t>18991230</t>
  </si>
  <si>
    <t>{E96B4C43-1951-4259-A7F6-01BBA30D7D6D}</t>
  </si>
  <si>
    <t>CROOKED CREEK INC</t>
  </si>
  <si>
    <t>BLUE MOUNTAIN EQUIPMENT</t>
  </si>
  <si>
    <t>808 HIGHWAY 34 W</t>
  </si>
  <si>
    <t>MARBLE HILL</t>
  </si>
  <si>
    <t>MO</t>
  </si>
  <si>
    <t>63764-4302</t>
  </si>
  <si>
    <t>S9851</t>
  </si>
  <si>
    <t>9851</t>
  </si>
  <si>
    <t>MCKINNEY HORIZONS ADDITION (CMC)</t>
  </si>
  <si>
    <t>MCKINNEY HORIZONS ADDITION (CMC), BLK A, LOT 2</t>
  </si>
  <si>
    <t>1800</t>
  </si>
  <si>
    <t>AIRPORT</t>
  </si>
  <si>
    <t>1800 S AIRPORT DR _x000D_
MCKINNEY, TX</t>
  </si>
  <si>
    <t>20090710000870130</t>
  </si>
  <si>
    <t>WDA&gt;24 CH</t>
  </si>
  <si>
    <t>WH3</t>
  </si>
  <si>
    <t>STIB</t>
  </si>
  <si>
    <t>Displacement?</t>
  </si>
  <si>
    <t>Residential/Business</t>
  </si>
  <si>
    <t>% of Property to Acquire</t>
  </si>
  <si>
    <t>Land Market $/SF</t>
  </si>
  <si>
    <t>Market Value of ROW</t>
  </si>
  <si>
    <t>Appraised Value Multiplier</t>
  </si>
  <si>
    <t>Adjusted $/SF</t>
  </si>
  <si>
    <t>Adjusted Market Value of ROW</t>
  </si>
  <si>
    <t>Added Soft Impact Costs</t>
  </si>
  <si>
    <t>Added Soft Disp Costs</t>
  </si>
  <si>
    <t>Total Soft Cost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</si>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</sst>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8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wrapText="1"/>
    </xf>
    <xf numFmtId="1" fontId="0" fillId="0" borderId="0" xfId="0" applyNumberFormat="1" applyAlignment="1">
      <alignment horizontal="center"/>
    </xf>
    <xf numFmtId="164" fontId="0" fillId="0" borderId="0" xfId="0" applyNumberFormat="1"/>
    <xf numFmtId="44" fontId="0" fillId="0" borderId="0" xfId="42" applyFont="1"/>
    <xf numFmtId="44" fontId="0" fillId="0" borderId="0" xfId="0" applyNumberFormat="1"/>
    <xf numFmtId="2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E40"/>
  <sheetViews>
    <sheetView tabSelected="1" topLeftCell="DW1" workbookViewId="0">
      <pane ySplit="1" topLeftCell="A5" activePane="bottomLeft" state="frozen"/>
      <selection pane="bottomLeft" activeCell="EE11" sqref="EE11"/>
    </sheetView>
  </sheetViews>
  <sheetFormatPr defaultRowHeight="14.4" x14ac:dyDescent="0.3"/>
  <cols>
    <col min="1" max="1" width="6.109375" style="1" bestFit="1" customWidth="1"/>
    <col min="2" max="2" width="6.21875" style="1" bestFit="1" customWidth="1"/>
    <col min="3" max="3" width="61.44140625" style="1" bestFit="1" customWidth="1"/>
    <col min="4" max="4" width="12.88671875" style="1" bestFit="1" customWidth="1"/>
    <col min="5" max="5" width="17.77734375" style="1" bestFit="1" customWidth="1"/>
    <col min="6" max="6" width="9.109375" style="1" customWidth="1"/>
    <col min="7" max="7" width="8.44140625" style="1" customWidth="1"/>
    <col min="8" max="8" width="5" style="1" customWidth="1"/>
    <col min="9" max="9" width="8.5546875" style="1" customWidth="1"/>
    <col min="10" max="10" width="8.77734375" style="1" customWidth="1"/>
    <col min="11" max="11" width="7.6640625" style="1" customWidth="1"/>
    <col min="12" max="12" width="10" style="1" customWidth="1"/>
    <col min="13" max="14" width="11.21875" style="1" customWidth="1"/>
    <col min="15" max="15" width="7" style="1" customWidth="1"/>
    <col min="16" max="16" width="9" style="1" bestFit="1" customWidth="1"/>
    <col min="17" max="17" width="8.44140625" style="1" bestFit="1" customWidth="1"/>
    <col min="18" max="18" width="18.21875" style="1" customWidth="1"/>
    <col min="19" max="19" width="8" style="1" customWidth="1"/>
    <col min="20" max="21" width="12.33203125" style="1" customWidth="1"/>
    <col min="22" max="22" width="11.109375" style="1" customWidth="1"/>
    <col min="23" max="24" width="11.33203125" style="1" customWidth="1"/>
    <col min="25" max="26" width="11.109375" style="1" customWidth="1"/>
    <col min="27" max="27" width="10.44140625" style="1" customWidth="1"/>
    <col min="28" max="28" width="10.5546875" style="1" customWidth="1"/>
    <col min="29" max="29" width="9.5546875" style="1" customWidth="1"/>
    <col min="30" max="30" width="9.6640625" style="1" customWidth="1"/>
    <col min="31" max="31" width="39.88671875" style="1" customWidth="1"/>
    <col min="32" max="32" width="9.5546875" style="1" customWidth="1"/>
    <col min="33" max="33" width="18.21875" style="1" customWidth="1"/>
    <col min="34" max="34" width="39.109375" style="1" customWidth="1"/>
    <col min="35" max="35" width="9.88671875" style="1" customWidth="1"/>
    <col min="36" max="36" width="11" style="1" customWidth="1"/>
    <col min="37" max="37" width="29.88671875" style="1" customWidth="1"/>
    <col min="38" max="38" width="10.109375" style="1" customWidth="1"/>
    <col min="39" max="39" width="35.5546875" style="1" customWidth="1"/>
    <col min="40" max="40" width="10.109375" style="1" customWidth="1"/>
    <col min="41" max="41" width="12.33203125" style="1" customWidth="1"/>
    <col min="42" max="42" width="10.109375" style="1" customWidth="1"/>
    <col min="43" max="43" width="10.6640625" style="1" customWidth="1"/>
    <col min="44" max="44" width="10.21875" style="1" customWidth="1"/>
    <col min="45" max="46" width="11" style="1" customWidth="1"/>
    <col min="47" max="47" width="35.6640625" style="1" customWidth="1"/>
    <col min="48" max="48" width="5.5546875" style="1" customWidth="1"/>
    <col min="49" max="49" width="9.109375" style="1" customWidth="1"/>
    <col min="50" max="50" width="52.77734375" style="1" customWidth="1"/>
    <col min="51" max="51" width="10.21875" style="1" customWidth="1"/>
    <col min="52" max="52" width="7.44140625" style="1" customWidth="1"/>
    <col min="53" max="53" width="10.44140625" style="1" customWidth="1"/>
    <col min="54" max="55" width="9.88671875" style="1" customWidth="1"/>
    <col min="56" max="56" width="9.33203125" style="1" customWidth="1"/>
    <col min="57" max="57" width="25.77734375" style="1" customWidth="1"/>
    <col min="58" max="58" width="9.44140625" style="1" customWidth="1"/>
    <col min="59" max="59" width="10.109375" style="1" customWidth="1"/>
    <col min="60" max="60" width="9.109375" style="1" customWidth="1"/>
    <col min="61" max="61" width="8.44140625" style="1" customWidth="1"/>
    <col min="62" max="62" width="28.5546875" style="1" customWidth="1"/>
    <col min="63" max="63" width="4.88671875" style="1" customWidth="1"/>
    <col min="64" max="64" width="6.5546875" style="1" customWidth="1"/>
    <col min="65" max="65" width="5.77734375" style="1" customWidth="1"/>
    <col min="66" max="66" width="11.21875" style="1" customWidth="1"/>
    <col min="67" max="67" width="29.44140625" style="1" customWidth="1"/>
    <col min="68" max="69" width="11.6640625" style="1" customWidth="1"/>
    <col min="70" max="70" width="18.21875" style="1" customWidth="1"/>
    <col min="71" max="71" width="8.21875" style="1" customWidth="1"/>
    <col min="72" max="72" width="11.21875" style="1" customWidth="1"/>
    <col min="73" max="74" width="9.6640625" style="1" customWidth="1"/>
    <col min="75" max="75" width="9" style="1" customWidth="1"/>
    <col min="76" max="76" width="9.6640625" style="1" customWidth="1"/>
    <col min="77" max="77" width="9.44140625" style="1" customWidth="1"/>
    <col min="78" max="78" width="11.33203125" style="1" customWidth="1"/>
    <col min="79" max="79" width="8.21875" style="1" customWidth="1"/>
    <col min="80" max="80" width="7.88671875" style="1" customWidth="1"/>
    <col min="81" max="81" width="10.5546875" style="1" customWidth="1"/>
    <col min="82" max="82" width="10.77734375" style="1" customWidth="1"/>
    <col min="83" max="83" width="11" style="1" customWidth="1"/>
    <col min="84" max="84" width="9.44140625" style="1" customWidth="1"/>
    <col min="85" max="85" width="6" style="1" customWidth="1"/>
    <col min="86" max="86" width="6.6640625" style="1" customWidth="1"/>
    <col min="87" max="87" width="10.5546875" style="1" customWidth="1"/>
    <col min="88" max="88" width="5.109375" style="1" customWidth="1"/>
    <col min="89" max="89" width="5.6640625" style="1" customWidth="1"/>
    <col min="90" max="90" width="6.77734375" style="1" customWidth="1"/>
    <col min="91" max="91" width="5.21875" style="1" customWidth="1"/>
    <col min="92" max="92" width="10.5546875" style="1" customWidth="1"/>
    <col min="93" max="93" width="4.88671875" style="1" customWidth="1"/>
    <col min="94" max="95" width="10.21875" style="1" customWidth="1"/>
    <col min="96" max="96" width="9.6640625" style="1" customWidth="1"/>
    <col min="97" max="97" width="10.21875" style="1" customWidth="1"/>
    <col min="98" max="98" width="10.5546875" style="1" customWidth="1"/>
    <col min="99" max="100" width="10" style="1" customWidth="1"/>
    <col min="101" max="101" width="10.109375" style="1" customWidth="1"/>
    <col min="102" max="102" width="10.77734375" style="1" customWidth="1"/>
    <col min="103" max="103" width="10.6640625" style="1" customWidth="1"/>
    <col min="104" max="104" width="9.88671875" style="1" customWidth="1"/>
    <col min="105" max="105" width="10.109375" style="1" customWidth="1"/>
    <col min="106" max="106" width="10.21875" style="1" customWidth="1"/>
    <col min="107" max="107" width="9.88671875" style="1" customWidth="1"/>
    <col min="108" max="108" width="9.6640625" style="1" customWidth="1"/>
    <col min="109" max="109" width="11.109375" style="1" bestFit="1" customWidth="1"/>
    <col min="110" max="110" width="14.6640625" style="1" bestFit="1" customWidth="1"/>
    <col min="111" max="111" width="11.109375" style="1" bestFit="1" customWidth="1"/>
    <col min="112" max="112" width="13.6640625" style="1" bestFit="1" customWidth="1"/>
    <col min="113" max="113" width="10.109375" style="1" customWidth="1"/>
    <col min="114" max="114" width="10.77734375" style="1" customWidth="1"/>
    <col min="115" max="115" width="14.6640625" style="1" bestFit="1" customWidth="1"/>
    <col min="116" max="116" width="9.88671875" style="1" customWidth="1"/>
    <col min="117" max="117" width="14.6640625" style="1" bestFit="1" customWidth="1"/>
    <col min="118" max="118" width="10.21875" style="1" customWidth="1"/>
    <col min="119" max="119" width="14.6640625" style="1" bestFit="1" customWidth="1"/>
    <col min="120" max="120" width="10.6640625" style="1" customWidth="1"/>
    <col min="121" max="121" width="9.33203125" style="1" customWidth="1"/>
    <col min="122" max="122" width="10.44140625" style="1" customWidth="1"/>
    <col min="123" max="123" width="10" style="1" customWidth="1"/>
    <col min="124" max="124" width="10.109375" style="1" bestFit="1" customWidth="1"/>
    <col min="125" max="125" width="12.109375" style="4" bestFit="1" customWidth="1"/>
    <col min="126" max="126" width="21.109375" bestFit="1" customWidth="1"/>
    <col min="127" max="127" width="15.33203125" bestFit="1" customWidth="1"/>
    <col min="128" max="128" width="19" bestFit="1" customWidth="1"/>
    <col min="130" max="130" width="12" bestFit="1" customWidth="1"/>
    <col min="131" max="131" width="26.6640625" bestFit="1" customWidth="1"/>
    <col min="132" max="132" width="21.109375" bestFit="1" customWidth="1"/>
    <col min="133" max="133" width="18.88671875" bestFit="1" customWidth="1"/>
    <col min="134" max="134" width="13.21875" bestFit="1" customWidth="1"/>
    <col min="135" max="135" width="14.6640625" bestFit="1" customWidth="1"/>
  </cols>
  <sheetData>
    <row r="1" spans="1:135" x14ac:dyDescent="0.3">
      <c r="A1" s="1" t="s">
        <v>0</v>
      </c>
      <c r="B1" s="1" t="s">
        <v>1</v>
      </c>
      <c r="C1" s="1" t="s">
        <v>2</v>
      </c>
      <c r="D1" s="1" t="s">
        <v>292</v>
      </c>
      <c r="E1" s="1" t="s">
        <v>293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72</v>
      </c>
      <c r="BX1" s="1" t="s">
        <v>73</v>
      </c>
      <c r="BY1" s="1" t="s">
        <v>74</v>
      </c>
      <c r="BZ1" s="1" t="s">
        <v>75</v>
      </c>
      <c r="CA1" s="1" t="s">
        <v>76</v>
      </c>
      <c r="CB1" s="1" t="s">
        <v>77</v>
      </c>
      <c r="CC1" s="1" t="s">
        <v>78</v>
      </c>
      <c r="CD1" s="1" t="s">
        <v>79</v>
      </c>
      <c r="CE1" s="1" t="s">
        <v>80</v>
      </c>
      <c r="CF1" s="1" t="s">
        <v>81</v>
      </c>
      <c r="CG1" s="1" t="s">
        <v>82</v>
      </c>
      <c r="CH1" s="1" t="s">
        <v>83</v>
      </c>
      <c r="CI1" s="1" t="s">
        <v>84</v>
      </c>
      <c r="CJ1" s="1" t="s">
        <v>85</v>
      </c>
      <c r="CK1" s="1" t="s">
        <v>86</v>
      </c>
      <c r="CL1" s="1" t="s">
        <v>87</v>
      </c>
      <c r="CM1" s="1" t="s">
        <v>88</v>
      </c>
      <c r="CN1" s="1" t="s">
        <v>89</v>
      </c>
      <c r="CO1" s="1" t="s">
        <v>90</v>
      </c>
      <c r="CP1" s="1" t="s">
        <v>91</v>
      </c>
      <c r="CQ1" s="1" t="s">
        <v>92</v>
      </c>
      <c r="CR1" s="1" t="s">
        <v>93</v>
      </c>
      <c r="CS1" s="1" t="s">
        <v>94</v>
      </c>
      <c r="CT1" s="1" t="s">
        <v>95</v>
      </c>
      <c r="CU1" s="1" t="s">
        <v>96</v>
      </c>
      <c r="CV1" s="1" t="s">
        <v>97</v>
      </c>
      <c r="CW1" s="1" t="s">
        <v>98</v>
      </c>
      <c r="CX1" s="1" t="s">
        <v>99</v>
      </c>
      <c r="CY1" s="1" t="s">
        <v>100</v>
      </c>
      <c r="CZ1" s="1" t="s">
        <v>101</v>
      </c>
      <c r="DA1" s="1" t="s">
        <v>102</v>
      </c>
      <c r="DB1" s="1" t="s">
        <v>103</v>
      </c>
      <c r="DC1" s="1" t="s">
        <v>104</v>
      </c>
      <c r="DD1" s="1" t="s">
        <v>105</v>
      </c>
      <c r="DE1" s="1" t="s">
        <v>106</v>
      </c>
      <c r="DF1" s="1" t="s">
        <v>107</v>
      </c>
      <c r="DG1" s="1" t="s">
        <v>108</v>
      </c>
      <c r="DH1" s="1" t="s">
        <v>109</v>
      </c>
      <c r="DI1" s="1" t="s">
        <v>110</v>
      </c>
      <c r="DJ1" s="1" t="s">
        <v>111</v>
      </c>
      <c r="DK1" s="1" t="s">
        <v>112</v>
      </c>
      <c r="DL1" s="1" t="s">
        <v>113</v>
      </c>
      <c r="DM1" s="1" t="s">
        <v>114</v>
      </c>
      <c r="DN1" s="1" t="s">
        <v>115</v>
      </c>
      <c r="DO1" s="1" t="s">
        <v>116</v>
      </c>
      <c r="DP1" s="1" t="s">
        <v>117</v>
      </c>
      <c r="DQ1" s="1" t="s">
        <v>118</v>
      </c>
      <c r="DR1" s="1" t="s">
        <v>119</v>
      </c>
      <c r="DS1" s="1" t="s">
        <v>120</v>
      </c>
      <c r="DT1" s="1" t="s">
        <v>121</v>
      </c>
      <c r="DU1" s="4" t="s">
        <v>122</v>
      </c>
      <c r="DV1" s="1" t="s">
        <v>294</v>
      </c>
      <c r="DW1" s="3" t="s">
        <v>295</v>
      </c>
      <c r="DX1" s="1" t="s">
        <v>296</v>
      </c>
      <c r="DY1" s="1" t="s">
        <v>297</v>
      </c>
      <c r="DZ1" s="3" t="s">
        <v>298</v>
      </c>
      <c r="EA1" s="1" t="s">
        <v>299</v>
      </c>
      <c r="EB1" s="1" t="s">
        <v>300</v>
      </c>
      <c r="EC1" s="1" t="s">
        <v>301</v>
      </c>
      <c r="ED1" s="1" t="s">
        <v>302</v>
      </c>
      <c r="EE1" s="1" t="s">
        <v>303</v>
      </c>
    </row>
    <row r="2" spans="1:135" ht="28.8" x14ac:dyDescent="0.3">
      <c r="A2" s="1">
        <v>51</v>
      </c>
      <c r="B2" s="1" t="s">
        <v>123</v>
      </c>
      <c r="C2" s="1" t="s">
        <v>124</v>
      </c>
      <c r="D2" s="1" t="b">
        <f t="shared" ref="D2" si="0">ISNUMBER(SEARCH("Displacements",C2))</f>
        <v>0</v>
      </c>
      <c r="E2" s="1" t="str">
        <f>IF(ISNUMBER(SEARCH("Residential",C2)),"Residential", "Business")</f>
        <v>Business</v>
      </c>
      <c r="F2" s="1">
        <v>0</v>
      </c>
      <c r="G2" s="1">
        <v>0</v>
      </c>
      <c r="H2" s="1">
        <v>0</v>
      </c>
      <c r="I2" s="1">
        <v>-1</v>
      </c>
      <c r="J2" s="1">
        <v>0</v>
      </c>
      <c r="M2" s="1">
        <v>5.33511794121E-3</v>
      </c>
      <c r="N2" s="1">
        <v>1.08926757585E-6</v>
      </c>
      <c r="O2" s="1">
        <v>34554</v>
      </c>
      <c r="P2" s="1">
        <v>35044</v>
      </c>
      <c r="Q2" s="1">
        <v>1085863</v>
      </c>
      <c r="R2" s="1" t="s">
        <v>125</v>
      </c>
      <c r="W2" s="1">
        <v>816471.67321599997</v>
      </c>
      <c r="X2" s="1">
        <v>4095.9501987100002</v>
      </c>
      <c r="Y2" s="1">
        <v>678644.796875</v>
      </c>
      <c r="Z2" s="1">
        <v>4679.3605491400003</v>
      </c>
      <c r="AE2" s="1" t="s">
        <v>126</v>
      </c>
      <c r="AF2" s="1">
        <v>1085863</v>
      </c>
      <c r="AG2" s="1" t="s">
        <v>125</v>
      </c>
      <c r="AH2" s="1" t="s">
        <v>127</v>
      </c>
      <c r="AI2" s="1" t="s">
        <v>128</v>
      </c>
      <c r="AJ2" s="1">
        <v>100</v>
      </c>
      <c r="AM2" s="1" t="s">
        <v>129</v>
      </c>
      <c r="AO2" s="1" t="s">
        <v>130</v>
      </c>
      <c r="AP2" s="1" t="s">
        <v>131</v>
      </c>
      <c r="AQ2" s="1" t="s">
        <v>132</v>
      </c>
      <c r="AR2" s="1" t="s">
        <v>133</v>
      </c>
      <c r="AS2" s="1" t="s">
        <v>134</v>
      </c>
      <c r="AT2" s="1" t="s">
        <v>135</v>
      </c>
      <c r="AU2" s="1" t="s">
        <v>136</v>
      </c>
      <c r="AW2" s="1" t="s">
        <v>137</v>
      </c>
      <c r="AX2" s="1" t="s">
        <v>138</v>
      </c>
      <c r="BA2" s="1">
        <v>0</v>
      </c>
      <c r="BB2" s="1">
        <v>0</v>
      </c>
      <c r="BE2" s="1" t="s">
        <v>139</v>
      </c>
      <c r="BF2" s="1" t="s">
        <v>140</v>
      </c>
      <c r="BG2" s="1" t="s">
        <v>130</v>
      </c>
      <c r="BH2" s="1" t="s">
        <v>131</v>
      </c>
      <c r="BI2" s="1" t="s">
        <v>141</v>
      </c>
      <c r="BJ2" s="2" t="s">
        <v>142</v>
      </c>
      <c r="BK2" s="1" t="s">
        <v>143</v>
      </c>
      <c r="BL2" s="1" t="s">
        <v>144</v>
      </c>
      <c r="BM2" s="1" t="s">
        <v>145</v>
      </c>
      <c r="BN2" s="1" t="s">
        <v>146</v>
      </c>
      <c r="BO2" s="1" t="s">
        <v>147</v>
      </c>
      <c r="BT2" s="1" t="s">
        <v>148</v>
      </c>
      <c r="BU2" s="1">
        <v>17.305900000000001</v>
      </c>
      <c r="BV2" s="1">
        <v>3619.6673999999998</v>
      </c>
      <c r="BW2" s="1">
        <v>753845</v>
      </c>
      <c r="BX2" s="1">
        <v>753845</v>
      </c>
      <c r="BY2" s="1">
        <v>8201</v>
      </c>
      <c r="BZ2" s="1" t="s">
        <v>149</v>
      </c>
      <c r="CA2" s="1" t="s">
        <v>150</v>
      </c>
      <c r="CB2" s="1" t="s">
        <v>151</v>
      </c>
      <c r="CD2" s="1" t="s">
        <v>152</v>
      </c>
      <c r="CE2" s="1" t="s">
        <v>153</v>
      </c>
      <c r="CF2" s="1">
        <v>2000</v>
      </c>
      <c r="CG2" s="1">
        <v>2000</v>
      </c>
      <c r="CI2" s="1" t="s">
        <v>154</v>
      </c>
      <c r="CJ2" s="1" t="s">
        <v>155</v>
      </c>
      <c r="CK2" s="1" t="s">
        <v>155</v>
      </c>
      <c r="CL2" s="1">
        <v>1</v>
      </c>
      <c r="CM2" s="1">
        <v>0</v>
      </c>
      <c r="CN2" s="1">
        <v>100</v>
      </c>
      <c r="CO2" s="1" t="s">
        <v>156</v>
      </c>
      <c r="CQ2" s="1" t="s">
        <v>157</v>
      </c>
      <c r="CR2" s="1">
        <v>2019</v>
      </c>
      <c r="CS2" s="1">
        <v>0</v>
      </c>
      <c r="CT2" s="1">
        <v>0</v>
      </c>
      <c r="CU2" s="1">
        <v>0</v>
      </c>
      <c r="CV2" s="1">
        <v>0</v>
      </c>
      <c r="CW2" s="1">
        <v>0</v>
      </c>
      <c r="CX2" s="1">
        <v>0</v>
      </c>
      <c r="CY2" s="1">
        <v>0</v>
      </c>
      <c r="CZ2" s="1">
        <v>0</v>
      </c>
      <c r="DA2" s="1">
        <v>0</v>
      </c>
      <c r="DB2" s="1">
        <v>0</v>
      </c>
      <c r="DC2" s="1">
        <v>0</v>
      </c>
      <c r="DD2" s="1">
        <v>2018</v>
      </c>
      <c r="DE2" s="5">
        <v>0</v>
      </c>
      <c r="DF2" s="5">
        <v>33396</v>
      </c>
      <c r="DG2" s="5">
        <v>0</v>
      </c>
      <c r="DH2" s="5">
        <v>753845</v>
      </c>
      <c r="DI2" s="5">
        <v>0</v>
      </c>
      <c r="DJ2" s="5">
        <v>0</v>
      </c>
      <c r="DK2" s="5">
        <v>787241</v>
      </c>
      <c r="DL2" s="5">
        <v>0</v>
      </c>
      <c r="DM2" s="5">
        <v>787241</v>
      </c>
      <c r="DN2" s="5">
        <v>0</v>
      </c>
      <c r="DO2" s="5">
        <v>787241</v>
      </c>
      <c r="DP2" s="1">
        <v>0</v>
      </c>
      <c r="DQ2" s="1">
        <v>0</v>
      </c>
      <c r="DT2" s="1">
        <v>0</v>
      </c>
      <c r="DU2" s="4">
        <v>2.7836523199399998</v>
      </c>
      <c r="DV2" s="4">
        <f>IF(ROUND(DU2/(BX2/43560),4)&lt;0.95,ROUND(DU2/(BX2/43560),4),1)</f>
        <v>0.1608</v>
      </c>
      <c r="DW2" s="5">
        <f>((DK2-(DE2+DF2))/BX2)</f>
        <v>1</v>
      </c>
      <c r="DX2" s="6">
        <f>IF(C2=TRUE,(DE2+DF2)+DU2*43560*DW2,DU2*43560*DW2)</f>
        <v>121255.89505658639</v>
      </c>
      <c r="DY2" s="7">
        <f>IF(E2="Residential",1.5, IF(D2=TRUE, 2.2,1.8))</f>
        <v>1.8</v>
      </c>
      <c r="DZ2" s="5">
        <f>MAX(DW2*DY2,MIN(1.5))</f>
        <v>1.8</v>
      </c>
      <c r="EA2" s="6">
        <f>IF(D2=TRUE,(DE2+DF2)*DY2+DU2*43560*DZ2,DU2*43560*DZ2)</f>
        <v>218260.61110185552</v>
      </c>
      <c r="EB2" s="6">
        <f>IF(DX2&gt;1000,IF(E2="Residential", 71000, 105000),11000)</f>
        <v>105000</v>
      </c>
      <c r="EC2" s="6">
        <f>IF(D2=TRUE,IF(E2="Business",224000,162000),0)</f>
        <v>0</v>
      </c>
      <c r="ED2" s="6">
        <f>EB2+EC2</f>
        <v>105000</v>
      </c>
      <c r="EE2" s="6">
        <f>ROUNDUP((EA2+ED2),-2)</f>
        <v>323300</v>
      </c>
    </row>
    <row r="3" spans="1:135" ht="28.8" x14ac:dyDescent="0.3">
      <c r="A3" s="1">
        <v>307</v>
      </c>
      <c r="B3" s="1" t="s">
        <v>158</v>
      </c>
      <c r="C3" s="1" t="s">
        <v>159</v>
      </c>
      <c r="D3" s="1" t="b">
        <f t="shared" ref="D3:D9" si="1">ISNUMBER(SEARCH("Displacements",C3))</f>
        <v>0</v>
      </c>
      <c r="E3" s="1" t="str">
        <f t="shared" ref="E3:E9" si="2">IF(ISNUMBER(SEARCH("Residential",C3)),"Residential", "Business")</f>
        <v>Residential</v>
      </c>
      <c r="F3" s="1">
        <v>4</v>
      </c>
      <c r="G3" s="1">
        <v>0</v>
      </c>
      <c r="H3" s="1">
        <v>0</v>
      </c>
      <c r="I3" s="1">
        <v>-1</v>
      </c>
      <c r="J3" s="1">
        <v>0</v>
      </c>
      <c r="M3" s="1">
        <v>3.0295811838000001E-4</v>
      </c>
      <c r="N3" s="1">
        <v>1.2323902620099999E-9</v>
      </c>
      <c r="O3" s="1">
        <v>118679</v>
      </c>
      <c r="P3" s="1">
        <v>121449</v>
      </c>
      <c r="Q3" s="1">
        <v>1051300</v>
      </c>
      <c r="R3" s="1" t="s">
        <v>160</v>
      </c>
      <c r="W3" s="1">
        <v>62476.216981799997</v>
      </c>
      <c r="X3" s="1">
        <v>1017.24212162</v>
      </c>
      <c r="Y3" s="1">
        <v>62476.2148438</v>
      </c>
      <c r="Z3" s="1">
        <v>1017.24212162</v>
      </c>
      <c r="AE3" s="1" t="s">
        <v>161</v>
      </c>
      <c r="AF3" s="1">
        <v>1051300</v>
      </c>
      <c r="AG3" s="1" t="s">
        <v>160</v>
      </c>
      <c r="AH3" s="1" t="s">
        <v>162</v>
      </c>
      <c r="AI3" s="1" t="s">
        <v>128</v>
      </c>
      <c r="AJ3" s="1">
        <v>100</v>
      </c>
      <c r="AM3" s="1" t="s">
        <v>163</v>
      </c>
      <c r="AO3" s="1" t="s">
        <v>130</v>
      </c>
      <c r="AP3" s="1" t="s">
        <v>131</v>
      </c>
      <c r="AQ3" s="1" t="s">
        <v>164</v>
      </c>
      <c r="AR3" s="1" t="s">
        <v>133</v>
      </c>
      <c r="AS3" s="1" t="s">
        <v>165</v>
      </c>
      <c r="AT3" s="1" t="s">
        <v>166</v>
      </c>
      <c r="AU3" s="1" t="s">
        <v>167</v>
      </c>
      <c r="AW3" s="1" t="s">
        <v>168</v>
      </c>
      <c r="AX3" s="1" t="s">
        <v>169</v>
      </c>
      <c r="BA3" s="1">
        <v>0</v>
      </c>
      <c r="BB3" s="1">
        <v>0</v>
      </c>
      <c r="BC3" s="1" t="s">
        <v>170</v>
      </c>
      <c r="BE3" s="1" t="s">
        <v>171</v>
      </c>
      <c r="BF3" s="1" t="s">
        <v>140</v>
      </c>
      <c r="BG3" s="1" t="s">
        <v>130</v>
      </c>
      <c r="BH3" s="1" t="s">
        <v>131</v>
      </c>
      <c r="BI3" s="1" t="s">
        <v>141</v>
      </c>
      <c r="BJ3" s="2" t="s">
        <v>172</v>
      </c>
      <c r="BK3" s="1" t="s">
        <v>143</v>
      </c>
      <c r="BL3" s="1" t="s">
        <v>144</v>
      </c>
      <c r="BN3" s="1" t="s">
        <v>173</v>
      </c>
      <c r="BO3" s="1" t="s">
        <v>174</v>
      </c>
      <c r="BR3" s="1" t="s">
        <v>175</v>
      </c>
      <c r="BS3" s="1">
        <v>41662</v>
      </c>
      <c r="BT3" s="1" t="s">
        <v>176</v>
      </c>
      <c r="BU3" s="1">
        <v>1.4339999999999999</v>
      </c>
      <c r="BV3" s="1">
        <v>1.671</v>
      </c>
      <c r="BW3" s="1">
        <v>62465</v>
      </c>
      <c r="BX3" s="1">
        <v>62465.04</v>
      </c>
      <c r="BY3" s="1">
        <v>2697</v>
      </c>
      <c r="BZ3" s="1" t="s">
        <v>177</v>
      </c>
      <c r="CA3" s="1" t="s">
        <v>178</v>
      </c>
      <c r="CB3" s="1" t="s">
        <v>179</v>
      </c>
      <c r="CD3" s="1" t="s">
        <v>152</v>
      </c>
      <c r="CE3" s="1" t="s">
        <v>128</v>
      </c>
      <c r="CF3" s="1">
        <v>1975</v>
      </c>
      <c r="CG3" s="1">
        <v>1957</v>
      </c>
      <c r="CI3" s="1" t="s">
        <v>178</v>
      </c>
      <c r="CJ3" s="1" t="s">
        <v>180</v>
      </c>
      <c r="CK3" s="1" t="s">
        <v>181</v>
      </c>
      <c r="CL3" s="1">
        <v>1</v>
      </c>
      <c r="CM3" s="1">
        <v>0</v>
      </c>
      <c r="CN3" s="1">
        <v>100</v>
      </c>
      <c r="CO3" s="1" t="s">
        <v>156</v>
      </c>
      <c r="CQ3" s="1" t="s">
        <v>157</v>
      </c>
      <c r="CR3" s="1">
        <v>2019</v>
      </c>
      <c r="CS3" s="1">
        <v>0</v>
      </c>
      <c r="CT3" s="1">
        <v>0</v>
      </c>
      <c r="CU3" s="1">
        <v>0</v>
      </c>
      <c r="CV3" s="1">
        <v>0</v>
      </c>
      <c r="CW3" s="1">
        <v>0</v>
      </c>
      <c r="CX3" s="1">
        <v>0</v>
      </c>
      <c r="CY3" s="1">
        <v>0</v>
      </c>
      <c r="CZ3" s="1">
        <v>0</v>
      </c>
      <c r="DA3" s="1">
        <v>0</v>
      </c>
      <c r="DB3" s="1">
        <v>0</v>
      </c>
      <c r="DC3" s="1">
        <v>0</v>
      </c>
      <c r="DD3" s="1">
        <v>2018</v>
      </c>
      <c r="DE3" s="5">
        <v>85589</v>
      </c>
      <c r="DF3" s="5">
        <v>0</v>
      </c>
      <c r="DG3" s="5">
        <v>64530</v>
      </c>
      <c r="DH3" s="5">
        <v>0</v>
      </c>
      <c r="DI3" s="5">
        <v>0</v>
      </c>
      <c r="DJ3" s="5">
        <v>0</v>
      </c>
      <c r="DK3" s="5">
        <v>150119</v>
      </c>
      <c r="DL3" s="5">
        <v>0</v>
      </c>
      <c r="DM3" s="5">
        <v>150119</v>
      </c>
      <c r="DN3" s="5">
        <v>0</v>
      </c>
      <c r="DO3" s="5">
        <v>150119</v>
      </c>
      <c r="DP3" s="1">
        <v>0</v>
      </c>
      <c r="DQ3" s="1">
        <v>0</v>
      </c>
      <c r="DT3" s="1">
        <v>0</v>
      </c>
      <c r="DU3" s="4">
        <v>3.14946565001E-3</v>
      </c>
      <c r="DV3" s="4">
        <f t="shared" ref="DV3:DV7" si="3">IF(ROUND(DU3/(BX3/43560),4)&lt;0.95,ROUND(DU3/(BX3/43560),4),1)</f>
        <v>2.2000000000000001E-3</v>
      </c>
      <c r="DW3" s="5">
        <f t="shared" ref="DW3:DW7" si="4">((DK3-(DE3+DF3))/BX3)</f>
        <v>1.0330578512396693</v>
      </c>
      <c r="DX3" s="6">
        <f t="shared" ref="DX3:DX7" si="5">IF(C3=TRUE,(DE3+DF3)+DU3*43560*DW3,DU3*43560*DW3)</f>
        <v>141.72595425044997</v>
      </c>
      <c r="DY3" s="7">
        <f t="shared" ref="DY3:DY7" si="6">IF(E3="Residential",1.5, IF(D3=TRUE, 2.2,1.8))</f>
        <v>1.5</v>
      </c>
      <c r="DZ3" s="5">
        <f t="shared" ref="DZ3:DZ7" si="7">MAX(DW3*DY3,MIN(1.5))</f>
        <v>1.549586776859504</v>
      </c>
      <c r="EA3" s="6">
        <f t="shared" ref="EA3:EA7" si="8">IF(D3=TRUE,(DE3+DF3)*DY3+DU3*43560*DZ3,DU3*43560*DZ3)</f>
        <v>212.58893137567497</v>
      </c>
      <c r="EB3" s="6">
        <f t="shared" ref="EB3:EB7" si="9">IF(DX3&gt;1000,IF(E3="Residential", 71000, 105000),11000)</f>
        <v>11000</v>
      </c>
      <c r="EC3" s="6">
        <f t="shared" ref="EC3:EC7" si="10">IF(D3=TRUE,IF(E3="Business",224000,162000),0)</f>
        <v>0</v>
      </c>
      <c r="ED3" s="6">
        <f t="shared" ref="ED3:ED7" si="11">EB3+EC3</f>
        <v>11000</v>
      </c>
      <c r="EE3" s="6">
        <f t="shared" ref="EE3:EE7" si="12">ROUNDUP((EA3+ED3),-2)</f>
        <v>11300</v>
      </c>
    </row>
    <row r="4" spans="1:135" ht="28.8" x14ac:dyDescent="0.3">
      <c r="A4" s="1">
        <v>303</v>
      </c>
      <c r="B4" s="1" t="s">
        <v>158</v>
      </c>
      <c r="C4" s="1" t="s">
        <v>159</v>
      </c>
      <c r="D4" s="1" t="b">
        <f t="shared" si="1"/>
        <v>0</v>
      </c>
      <c r="E4" s="1" t="str">
        <f t="shared" si="2"/>
        <v>Residential</v>
      </c>
      <c r="F4" s="1">
        <v>4</v>
      </c>
      <c r="G4" s="1">
        <v>0</v>
      </c>
      <c r="H4" s="1">
        <v>0</v>
      </c>
      <c r="I4" s="1">
        <v>-1</v>
      </c>
      <c r="J4" s="1">
        <v>0</v>
      </c>
      <c r="M4" s="1">
        <v>4.52684769099E-4</v>
      </c>
      <c r="N4" s="1">
        <v>6.93586439492E-9</v>
      </c>
      <c r="O4" s="1">
        <v>146683</v>
      </c>
      <c r="P4" s="1">
        <v>161615</v>
      </c>
      <c r="Q4" s="1">
        <v>1051248</v>
      </c>
      <c r="R4" s="1" t="s">
        <v>182</v>
      </c>
      <c r="W4" s="1">
        <v>948506.85920399998</v>
      </c>
      <c r="X4" s="1">
        <v>4526.7902026800002</v>
      </c>
      <c r="Y4" s="1">
        <v>947209.80078100006</v>
      </c>
      <c r="Z4" s="1">
        <v>4574.4102280099996</v>
      </c>
      <c r="AE4" s="1" t="s">
        <v>183</v>
      </c>
      <c r="AF4" s="1">
        <v>1051248</v>
      </c>
      <c r="AG4" s="1" t="s">
        <v>182</v>
      </c>
      <c r="AH4" s="1" t="s">
        <v>184</v>
      </c>
      <c r="AI4" s="1" t="s">
        <v>128</v>
      </c>
      <c r="AJ4" s="1">
        <v>100</v>
      </c>
      <c r="AK4" s="1" t="s">
        <v>185</v>
      </c>
      <c r="AM4" s="1" t="s">
        <v>186</v>
      </c>
      <c r="AO4" s="1" t="s">
        <v>187</v>
      </c>
      <c r="AP4" s="1" t="s">
        <v>188</v>
      </c>
      <c r="AQ4" s="1" t="s">
        <v>189</v>
      </c>
      <c r="AR4" s="1" t="s">
        <v>133</v>
      </c>
      <c r="AS4" s="1" t="s">
        <v>165</v>
      </c>
      <c r="AT4" s="1" t="s">
        <v>190</v>
      </c>
      <c r="AU4" s="1" t="s">
        <v>167</v>
      </c>
      <c r="AW4" s="1" t="s">
        <v>181</v>
      </c>
      <c r="AX4" s="1" t="s">
        <v>191</v>
      </c>
      <c r="BA4" s="1">
        <v>0</v>
      </c>
      <c r="BB4" s="1">
        <v>0</v>
      </c>
      <c r="BE4" s="1" t="s">
        <v>192</v>
      </c>
      <c r="BF4" s="1" t="s">
        <v>193</v>
      </c>
      <c r="BG4" s="1" t="s">
        <v>130</v>
      </c>
      <c r="BH4" s="1" t="s">
        <v>131</v>
      </c>
      <c r="BI4" s="1" t="s">
        <v>141</v>
      </c>
      <c r="BJ4" s="2" t="s">
        <v>194</v>
      </c>
      <c r="BK4" s="1" t="s">
        <v>143</v>
      </c>
      <c r="BL4" s="1" t="s">
        <v>144</v>
      </c>
      <c r="BO4" s="1" t="s">
        <v>174</v>
      </c>
      <c r="BR4" s="1" t="s">
        <v>195</v>
      </c>
      <c r="BS4" s="1">
        <v>43061</v>
      </c>
      <c r="BT4" s="1" t="s">
        <v>196</v>
      </c>
      <c r="BU4" s="1">
        <v>21.722999999999999</v>
      </c>
      <c r="BV4" s="1">
        <v>21.722999999999999</v>
      </c>
      <c r="BW4" s="1">
        <v>946254</v>
      </c>
      <c r="BX4" s="1">
        <v>946254</v>
      </c>
      <c r="BY4" s="1">
        <v>1375</v>
      </c>
      <c r="BZ4" s="1" t="s">
        <v>197</v>
      </c>
      <c r="CA4" s="1" t="s">
        <v>198</v>
      </c>
      <c r="CB4" s="1" t="s">
        <v>199</v>
      </c>
      <c r="CC4" s="1" t="s">
        <v>200</v>
      </c>
      <c r="CD4" s="1" t="s">
        <v>152</v>
      </c>
      <c r="CE4" s="1" t="s">
        <v>153</v>
      </c>
      <c r="CF4" s="1">
        <v>1970</v>
      </c>
      <c r="CG4" s="1">
        <v>1970</v>
      </c>
      <c r="CI4" s="1" t="s">
        <v>198</v>
      </c>
      <c r="CL4" s="1">
        <v>1</v>
      </c>
      <c r="CM4" s="1">
        <v>175</v>
      </c>
      <c r="CN4" s="1">
        <v>100</v>
      </c>
      <c r="CO4" s="1" t="s">
        <v>156</v>
      </c>
      <c r="CQ4" s="1" t="s">
        <v>157</v>
      </c>
      <c r="CR4" s="1">
        <v>2019</v>
      </c>
      <c r="CS4" s="1">
        <v>0</v>
      </c>
      <c r="CT4" s="1">
        <v>0</v>
      </c>
      <c r="CU4" s="1">
        <v>0</v>
      </c>
      <c r="CV4" s="1">
        <v>0</v>
      </c>
      <c r="CW4" s="1">
        <v>0</v>
      </c>
      <c r="CX4" s="1">
        <v>0</v>
      </c>
      <c r="CY4" s="1">
        <v>0</v>
      </c>
      <c r="CZ4" s="1">
        <v>0</v>
      </c>
      <c r="DA4" s="1">
        <v>0</v>
      </c>
      <c r="DB4" s="1">
        <v>0</v>
      </c>
      <c r="DC4" s="1">
        <v>0</v>
      </c>
      <c r="DD4" s="1">
        <v>2018</v>
      </c>
      <c r="DE4" s="5">
        <v>0</v>
      </c>
      <c r="DF4" s="5">
        <v>1353115</v>
      </c>
      <c r="DG4" s="5">
        <v>0</v>
      </c>
      <c r="DH4" s="5">
        <v>2365635</v>
      </c>
      <c r="DI4" s="5">
        <v>0</v>
      </c>
      <c r="DJ4" s="5">
        <v>0</v>
      </c>
      <c r="DK4" s="5">
        <v>3718750</v>
      </c>
      <c r="DL4" s="5">
        <v>0</v>
      </c>
      <c r="DM4" s="5">
        <v>3718750</v>
      </c>
      <c r="DN4" s="5">
        <v>0</v>
      </c>
      <c r="DO4" s="5">
        <v>3718750</v>
      </c>
      <c r="DP4" s="1">
        <v>0</v>
      </c>
      <c r="DQ4" s="1">
        <v>0</v>
      </c>
      <c r="DT4" s="1">
        <v>0</v>
      </c>
      <c r="DU4" s="4">
        <v>1.9702059853530001E-2</v>
      </c>
      <c r="DV4" s="4">
        <f t="shared" si="3"/>
        <v>8.9999999999999998E-4</v>
      </c>
      <c r="DW4" s="5">
        <f t="shared" si="4"/>
        <v>2.5</v>
      </c>
      <c r="DX4" s="6">
        <f t="shared" si="5"/>
        <v>2145.5543180494174</v>
      </c>
      <c r="DY4" s="7">
        <f t="shared" si="6"/>
        <v>1.5</v>
      </c>
      <c r="DZ4" s="5">
        <f t="shared" si="7"/>
        <v>3.75</v>
      </c>
      <c r="EA4" s="6">
        <f t="shared" si="8"/>
        <v>3218.3314770741258</v>
      </c>
      <c r="EB4" s="6">
        <f t="shared" si="9"/>
        <v>71000</v>
      </c>
      <c r="EC4" s="6">
        <f t="shared" si="10"/>
        <v>0</v>
      </c>
      <c r="ED4" s="6">
        <f t="shared" si="11"/>
        <v>71000</v>
      </c>
      <c r="EE4" s="6">
        <f t="shared" si="12"/>
        <v>74300</v>
      </c>
    </row>
    <row r="5" spans="1:135" ht="28.8" x14ac:dyDescent="0.3">
      <c r="A5" s="1">
        <v>301</v>
      </c>
      <c r="B5" s="1" t="s">
        <v>158</v>
      </c>
      <c r="C5" s="1" t="s">
        <v>159</v>
      </c>
      <c r="D5" s="1" t="b">
        <f t="shared" si="1"/>
        <v>0</v>
      </c>
      <c r="E5" s="1" t="str">
        <f t="shared" si="2"/>
        <v>Residential</v>
      </c>
      <c r="F5" s="1">
        <v>4</v>
      </c>
      <c r="G5" s="1">
        <v>0</v>
      </c>
      <c r="H5" s="1">
        <v>0</v>
      </c>
      <c r="I5" s="1">
        <v>-1</v>
      </c>
      <c r="J5" s="1">
        <v>0</v>
      </c>
      <c r="M5" s="1">
        <v>1.1438468399800001E-3</v>
      </c>
      <c r="N5" s="1">
        <v>7.0310664112699996E-8</v>
      </c>
      <c r="O5" s="1">
        <v>153009</v>
      </c>
      <c r="P5" s="1">
        <v>150853</v>
      </c>
      <c r="Q5" s="1">
        <v>2512772</v>
      </c>
      <c r="R5" s="1" t="s">
        <v>201</v>
      </c>
      <c r="S5" s="1">
        <v>39138</v>
      </c>
      <c r="W5" s="1">
        <v>989495.21190400003</v>
      </c>
      <c r="X5" s="1">
        <v>5353.2202524100003</v>
      </c>
      <c r="Y5" s="1">
        <v>1008799.08984</v>
      </c>
      <c r="Z5" s="1">
        <v>5383.4834484200001</v>
      </c>
      <c r="AE5" s="1" t="s">
        <v>202</v>
      </c>
      <c r="AF5" s="1">
        <v>2512772</v>
      </c>
      <c r="AG5" s="1" t="s">
        <v>201</v>
      </c>
      <c r="AH5" s="1" t="s">
        <v>203</v>
      </c>
      <c r="AI5" s="1" t="s">
        <v>128</v>
      </c>
      <c r="AJ5" s="1">
        <v>100</v>
      </c>
      <c r="AK5" s="1" t="s">
        <v>204</v>
      </c>
      <c r="AM5" s="1" t="s">
        <v>205</v>
      </c>
      <c r="AO5" s="1" t="s">
        <v>206</v>
      </c>
      <c r="AP5" s="1" t="s">
        <v>131</v>
      </c>
      <c r="AQ5" s="1" t="s">
        <v>207</v>
      </c>
      <c r="AR5" s="1" t="s">
        <v>133</v>
      </c>
      <c r="AS5" s="1" t="s">
        <v>208</v>
      </c>
      <c r="AT5" s="1" t="s">
        <v>209</v>
      </c>
      <c r="AU5" s="1" t="s">
        <v>210</v>
      </c>
      <c r="AV5" s="1" t="s">
        <v>211</v>
      </c>
      <c r="AW5" s="1" t="s">
        <v>212</v>
      </c>
      <c r="AX5" s="1" t="s">
        <v>213</v>
      </c>
      <c r="BA5" s="1">
        <v>0</v>
      </c>
      <c r="BB5" s="1">
        <v>0</v>
      </c>
      <c r="BC5" s="1" t="s">
        <v>214</v>
      </c>
      <c r="BE5" s="1" t="s">
        <v>215</v>
      </c>
      <c r="BF5" s="1" t="s">
        <v>216</v>
      </c>
      <c r="BG5" s="1" t="s">
        <v>130</v>
      </c>
      <c r="BH5" s="1" t="s">
        <v>131</v>
      </c>
      <c r="BI5" s="1" t="s">
        <v>141</v>
      </c>
      <c r="BJ5" s="2" t="s">
        <v>217</v>
      </c>
      <c r="BK5" s="1" t="s">
        <v>143</v>
      </c>
      <c r="BL5" s="1" t="s">
        <v>144</v>
      </c>
      <c r="BO5" s="1" t="s">
        <v>174</v>
      </c>
      <c r="BR5" s="1" t="s">
        <v>218</v>
      </c>
      <c r="BS5" s="1">
        <v>42037</v>
      </c>
      <c r="BT5" s="1" t="s">
        <v>196</v>
      </c>
      <c r="BU5" s="1">
        <v>22.829000000000001</v>
      </c>
      <c r="BV5" s="1">
        <v>0</v>
      </c>
      <c r="BW5" s="1">
        <v>994431.24</v>
      </c>
      <c r="BX5" s="1">
        <v>994431.24</v>
      </c>
      <c r="BY5" s="1">
        <v>321982</v>
      </c>
      <c r="CA5" s="1" t="s">
        <v>219</v>
      </c>
      <c r="CB5" s="1" t="s">
        <v>220</v>
      </c>
      <c r="CC5" s="1" t="s">
        <v>221</v>
      </c>
      <c r="CD5" s="1" t="s">
        <v>152</v>
      </c>
      <c r="CE5" s="1" t="s">
        <v>153</v>
      </c>
      <c r="CF5" s="1">
        <v>2001</v>
      </c>
      <c r="CG5" s="1">
        <v>2001</v>
      </c>
      <c r="CI5" s="1" t="s">
        <v>219</v>
      </c>
      <c r="CL5" s="1">
        <v>1</v>
      </c>
      <c r="CM5" s="1">
        <v>348</v>
      </c>
      <c r="CN5" s="1">
        <v>100</v>
      </c>
      <c r="CO5" s="1" t="s">
        <v>156</v>
      </c>
      <c r="CP5" s="1">
        <v>37629</v>
      </c>
      <c r="CQ5" s="1" t="s">
        <v>157</v>
      </c>
      <c r="CR5" s="1">
        <v>2019</v>
      </c>
      <c r="CS5" s="1">
        <v>0</v>
      </c>
      <c r="CT5" s="1">
        <v>0</v>
      </c>
      <c r="CU5" s="1">
        <v>0</v>
      </c>
      <c r="CV5" s="1">
        <v>0</v>
      </c>
      <c r="CW5" s="1">
        <v>0</v>
      </c>
      <c r="CX5" s="1">
        <v>0</v>
      </c>
      <c r="CY5" s="1">
        <v>0</v>
      </c>
      <c r="CZ5" s="1">
        <v>0</v>
      </c>
      <c r="DA5" s="1">
        <v>0</v>
      </c>
      <c r="DB5" s="1">
        <v>0</v>
      </c>
      <c r="DC5" s="1">
        <v>0</v>
      </c>
      <c r="DD5" s="1">
        <v>2018</v>
      </c>
      <c r="DE5" s="5">
        <v>0</v>
      </c>
      <c r="DF5" s="5">
        <v>29786719</v>
      </c>
      <c r="DG5" s="5">
        <v>0</v>
      </c>
      <c r="DH5" s="5">
        <v>5966587</v>
      </c>
      <c r="DI5" s="5">
        <v>0</v>
      </c>
      <c r="DJ5" s="5">
        <v>0</v>
      </c>
      <c r="DK5" s="5">
        <v>35753306</v>
      </c>
      <c r="DL5" s="5">
        <v>0</v>
      </c>
      <c r="DM5" s="5">
        <v>35753306</v>
      </c>
      <c r="DN5" s="5">
        <v>0</v>
      </c>
      <c r="DO5" s="5">
        <v>35753306</v>
      </c>
      <c r="DP5" s="1">
        <v>0</v>
      </c>
      <c r="DQ5" s="1">
        <v>0</v>
      </c>
      <c r="DT5" s="1">
        <v>0</v>
      </c>
      <c r="DU5" s="4">
        <v>0.17969314868700001</v>
      </c>
      <c r="DV5" s="4">
        <f t="shared" si="3"/>
        <v>7.9000000000000008E-3</v>
      </c>
      <c r="DW5" s="5">
        <f t="shared" si="4"/>
        <v>5.9999995575360243</v>
      </c>
      <c r="DX5" s="6">
        <f t="shared" si="5"/>
        <v>46964.597877476954</v>
      </c>
      <c r="DY5" s="7">
        <f t="shared" si="6"/>
        <v>1.5</v>
      </c>
      <c r="DZ5" s="5">
        <f t="shared" si="7"/>
        <v>8.999999336304036</v>
      </c>
      <c r="EA5" s="6">
        <f t="shared" si="8"/>
        <v>70446.89681621542</v>
      </c>
      <c r="EB5" s="6">
        <f t="shared" si="9"/>
        <v>71000</v>
      </c>
      <c r="EC5" s="6">
        <f t="shared" si="10"/>
        <v>0</v>
      </c>
      <c r="ED5" s="6">
        <f t="shared" si="11"/>
        <v>71000</v>
      </c>
      <c r="EE5" s="6">
        <f t="shared" si="12"/>
        <v>141500</v>
      </c>
    </row>
    <row r="6" spans="1:135" ht="28.8" x14ac:dyDescent="0.3">
      <c r="A6" s="1">
        <v>57</v>
      </c>
      <c r="B6" s="1" t="s">
        <v>123</v>
      </c>
      <c r="C6" s="1" t="s">
        <v>124</v>
      </c>
      <c r="D6" s="1" t="b">
        <f t="shared" si="1"/>
        <v>0</v>
      </c>
      <c r="E6" s="1" t="str">
        <f t="shared" si="2"/>
        <v>Business</v>
      </c>
      <c r="F6" s="1">
        <v>0</v>
      </c>
      <c r="G6" s="1">
        <v>0</v>
      </c>
      <c r="H6" s="1">
        <v>0</v>
      </c>
      <c r="I6" s="1">
        <v>-1</v>
      </c>
      <c r="J6" s="1">
        <v>0</v>
      </c>
      <c r="M6" s="1">
        <v>3.609964176E-3</v>
      </c>
      <c r="N6" s="1">
        <v>5.7064828345700001E-7</v>
      </c>
      <c r="O6" s="1">
        <v>170123</v>
      </c>
      <c r="P6" s="1">
        <v>166973</v>
      </c>
      <c r="Q6" s="1">
        <v>2681477</v>
      </c>
      <c r="R6" s="1" t="s">
        <v>222</v>
      </c>
      <c r="W6" s="1">
        <v>668752.48395400005</v>
      </c>
      <c r="X6" s="1">
        <v>3938.8575629299999</v>
      </c>
      <c r="Y6" s="1">
        <v>672306.085938</v>
      </c>
      <c r="Z6" s="1">
        <v>3945.7419157899999</v>
      </c>
      <c r="AE6" s="1" t="s">
        <v>223</v>
      </c>
      <c r="AF6" s="1">
        <v>2681477</v>
      </c>
      <c r="AG6" s="1" t="s">
        <v>222</v>
      </c>
      <c r="AH6" s="1" t="s">
        <v>224</v>
      </c>
      <c r="AI6" s="1" t="s">
        <v>128</v>
      </c>
      <c r="AJ6" s="1">
        <v>100</v>
      </c>
      <c r="AM6" s="1" t="s">
        <v>225</v>
      </c>
      <c r="AO6" s="1" t="s">
        <v>226</v>
      </c>
      <c r="AP6" s="1" t="s">
        <v>131</v>
      </c>
      <c r="AQ6" s="1" t="s">
        <v>227</v>
      </c>
      <c r="AR6" s="1" t="s">
        <v>133</v>
      </c>
      <c r="AS6" s="1" t="s">
        <v>228</v>
      </c>
      <c r="AT6" s="1" t="s">
        <v>229</v>
      </c>
      <c r="AU6" s="1" t="s">
        <v>230</v>
      </c>
      <c r="AV6" s="1" t="s">
        <v>211</v>
      </c>
      <c r="AW6" s="1" t="s">
        <v>181</v>
      </c>
      <c r="AX6" s="1" t="s">
        <v>231</v>
      </c>
      <c r="BA6" s="1">
        <v>0</v>
      </c>
      <c r="BB6" s="1">
        <v>0</v>
      </c>
      <c r="BE6" s="1" t="s">
        <v>232</v>
      </c>
      <c r="BG6" s="1" t="s">
        <v>130</v>
      </c>
      <c r="BH6" s="1" t="s">
        <v>131</v>
      </c>
      <c r="BI6" s="1" t="s">
        <v>141</v>
      </c>
      <c r="BJ6" s="2" t="s">
        <v>233</v>
      </c>
      <c r="BK6" s="1" t="s">
        <v>143</v>
      </c>
      <c r="BL6" s="1" t="s">
        <v>144</v>
      </c>
      <c r="BM6" s="1" t="s">
        <v>234</v>
      </c>
      <c r="BO6" s="1" t="s">
        <v>235</v>
      </c>
      <c r="BR6" s="1" t="s">
        <v>236</v>
      </c>
      <c r="BS6" s="1">
        <v>41210</v>
      </c>
      <c r="BT6" s="1" t="s">
        <v>237</v>
      </c>
      <c r="BU6" s="1">
        <v>15.261900000000001</v>
      </c>
      <c r="BV6" s="1">
        <v>0</v>
      </c>
      <c r="BW6" s="1">
        <v>664808.36</v>
      </c>
      <c r="BX6" s="1">
        <v>664808.36</v>
      </c>
      <c r="BY6" s="1">
        <v>0</v>
      </c>
      <c r="BZ6" s="1" t="s">
        <v>238</v>
      </c>
      <c r="CA6" s="1" t="s">
        <v>239</v>
      </c>
      <c r="CC6" s="1" t="s">
        <v>238</v>
      </c>
      <c r="CD6" s="1" t="s">
        <v>152</v>
      </c>
      <c r="CE6" s="1" t="s">
        <v>128</v>
      </c>
      <c r="CF6" s="1">
        <v>0</v>
      </c>
      <c r="CG6" s="1">
        <v>0</v>
      </c>
      <c r="CI6" s="1" t="s">
        <v>239</v>
      </c>
      <c r="CL6" s="1">
        <v>0</v>
      </c>
      <c r="CM6" s="1">
        <v>0</v>
      </c>
      <c r="CN6" s="1">
        <v>0</v>
      </c>
      <c r="CO6" s="1" t="s">
        <v>156</v>
      </c>
      <c r="CP6" s="1">
        <v>41158</v>
      </c>
      <c r="CQ6" s="1" t="s">
        <v>157</v>
      </c>
      <c r="CR6" s="1">
        <v>2019</v>
      </c>
      <c r="CS6" s="1">
        <v>0</v>
      </c>
      <c r="CT6" s="1">
        <v>0</v>
      </c>
      <c r="CU6" s="1">
        <v>0</v>
      </c>
      <c r="CV6" s="1">
        <v>0</v>
      </c>
      <c r="CW6" s="1">
        <v>0</v>
      </c>
      <c r="CX6" s="1">
        <v>0</v>
      </c>
      <c r="CY6" s="1">
        <v>0</v>
      </c>
      <c r="CZ6" s="1">
        <v>0</v>
      </c>
      <c r="DA6" s="1">
        <v>0</v>
      </c>
      <c r="DB6" s="1">
        <v>0</v>
      </c>
      <c r="DC6" s="1">
        <v>0</v>
      </c>
      <c r="DD6" s="1">
        <v>2018</v>
      </c>
      <c r="DE6" s="5">
        <v>0</v>
      </c>
      <c r="DF6" s="5">
        <v>0</v>
      </c>
      <c r="DG6" s="5">
        <v>0</v>
      </c>
      <c r="DH6" s="5">
        <v>1236481</v>
      </c>
      <c r="DI6" s="5">
        <v>0</v>
      </c>
      <c r="DJ6" s="5">
        <v>0</v>
      </c>
      <c r="DK6" s="5">
        <v>1236481</v>
      </c>
      <c r="DL6" s="5">
        <v>0</v>
      </c>
      <c r="DM6" s="5">
        <v>1236481</v>
      </c>
      <c r="DN6" s="5">
        <v>0</v>
      </c>
      <c r="DO6" s="5">
        <v>1236481</v>
      </c>
      <c r="DP6" s="1">
        <v>0</v>
      </c>
      <c r="DQ6" s="1">
        <v>0</v>
      </c>
      <c r="DT6" s="1">
        <v>0</v>
      </c>
      <c r="DU6" s="4">
        <v>1.4583372837899999</v>
      </c>
      <c r="DV6" s="4">
        <f t="shared" si="3"/>
        <v>9.5600000000000004E-2</v>
      </c>
      <c r="DW6" s="5">
        <f t="shared" si="4"/>
        <v>1.8599059133371909</v>
      </c>
      <c r="DX6" s="6">
        <f t="shared" si="5"/>
        <v>118150.84320087431</v>
      </c>
      <c r="DY6" s="7">
        <f t="shared" si="6"/>
        <v>1.8</v>
      </c>
      <c r="DZ6" s="5">
        <f t="shared" si="7"/>
        <v>3.3478306440069439</v>
      </c>
      <c r="EA6" s="6">
        <f t="shared" si="8"/>
        <v>212671.51776157378</v>
      </c>
      <c r="EB6" s="6">
        <f t="shared" si="9"/>
        <v>105000</v>
      </c>
      <c r="EC6" s="6">
        <f t="shared" si="10"/>
        <v>0</v>
      </c>
      <c r="ED6" s="6">
        <f t="shared" si="11"/>
        <v>105000</v>
      </c>
      <c r="EE6" s="6">
        <f t="shared" si="12"/>
        <v>317700</v>
      </c>
    </row>
    <row r="7" spans="1:135" ht="28.8" x14ac:dyDescent="0.3">
      <c r="A7" s="1">
        <v>53</v>
      </c>
      <c r="B7" s="1" t="s">
        <v>123</v>
      </c>
      <c r="C7" s="1" t="s">
        <v>124</v>
      </c>
      <c r="D7" s="1" t="b">
        <f t="shared" si="1"/>
        <v>0</v>
      </c>
      <c r="E7" s="1" t="str">
        <f t="shared" si="2"/>
        <v>Business</v>
      </c>
      <c r="F7" s="1">
        <v>0</v>
      </c>
      <c r="G7" s="1">
        <v>0</v>
      </c>
      <c r="H7" s="1">
        <v>0</v>
      </c>
      <c r="I7" s="1">
        <v>-1</v>
      </c>
      <c r="J7" s="1">
        <v>0</v>
      </c>
      <c r="M7" s="1">
        <v>4.91637418193E-3</v>
      </c>
      <c r="N7" s="1">
        <v>5.0444328717700002E-7</v>
      </c>
      <c r="O7" s="1">
        <v>214642</v>
      </c>
      <c r="P7" s="1">
        <v>214944</v>
      </c>
      <c r="Q7" s="1">
        <v>2780733</v>
      </c>
      <c r="R7" s="1" t="s">
        <v>240</v>
      </c>
      <c r="W7" s="1">
        <v>0</v>
      </c>
      <c r="X7" s="1">
        <v>0</v>
      </c>
      <c r="Y7" s="1">
        <v>162736.052734</v>
      </c>
      <c r="Z7" s="1">
        <v>2056.6111449800001</v>
      </c>
      <c r="AE7" s="1" t="s">
        <v>241</v>
      </c>
      <c r="AF7" s="1">
        <v>2780733</v>
      </c>
      <c r="AG7" s="1" t="s">
        <v>240</v>
      </c>
      <c r="AH7" s="1" t="s">
        <v>242</v>
      </c>
      <c r="AI7" s="1" t="s">
        <v>128</v>
      </c>
      <c r="AJ7" s="1">
        <v>100</v>
      </c>
      <c r="AM7" s="1" t="s">
        <v>243</v>
      </c>
      <c r="AO7" s="1" t="s">
        <v>244</v>
      </c>
      <c r="AP7" s="1" t="s">
        <v>131</v>
      </c>
      <c r="AQ7" s="1" t="s">
        <v>245</v>
      </c>
      <c r="AR7" s="1" t="s">
        <v>133</v>
      </c>
      <c r="AS7" s="1" t="s">
        <v>228</v>
      </c>
      <c r="AT7" s="1" t="s">
        <v>246</v>
      </c>
      <c r="AU7" s="1" t="s">
        <v>230</v>
      </c>
      <c r="AV7" s="1" t="s">
        <v>211</v>
      </c>
      <c r="AW7" s="1" t="s">
        <v>247</v>
      </c>
      <c r="AX7" s="1" t="s">
        <v>248</v>
      </c>
      <c r="AY7" s="1" t="s">
        <v>249</v>
      </c>
      <c r="BA7" s="1">
        <v>0</v>
      </c>
      <c r="BB7" s="1">
        <v>0</v>
      </c>
      <c r="BD7" s="1" t="s">
        <v>250</v>
      </c>
      <c r="BE7" s="1" t="s">
        <v>251</v>
      </c>
      <c r="BF7" s="1" t="s">
        <v>252</v>
      </c>
      <c r="BH7" s="1" t="s">
        <v>131</v>
      </c>
      <c r="BJ7" s="2" t="s">
        <v>253</v>
      </c>
      <c r="BK7" s="1" t="s">
        <v>143</v>
      </c>
      <c r="BL7" s="1" t="s">
        <v>144</v>
      </c>
      <c r="BM7" s="1" t="s">
        <v>234</v>
      </c>
      <c r="BO7" s="1" t="s">
        <v>235</v>
      </c>
      <c r="BP7" s="1" t="s">
        <v>254</v>
      </c>
      <c r="BQ7" s="1" t="s">
        <v>255</v>
      </c>
      <c r="BR7" s="1" t="s">
        <v>256</v>
      </c>
      <c r="BS7" s="1">
        <v>43250</v>
      </c>
      <c r="BT7" s="1" t="s">
        <v>257</v>
      </c>
      <c r="BU7" s="1">
        <v>3.7309999999999999</v>
      </c>
      <c r="BV7" s="1">
        <v>0</v>
      </c>
      <c r="BW7" s="1">
        <v>162522.35999999999</v>
      </c>
      <c r="BX7" s="1">
        <v>162522.35999999999</v>
      </c>
      <c r="BY7" s="1">
        <v>0</v>
      </c>
      <c r="BZ7" s="1" t="s">
        <v>238</v>
      </c>
      <c r="CA7" s="1" t="s">
        <v>154</v>
      </c>
      <c r="CC7" s="1" t="s">
        <v>238</v>
      </c>
      <c r="CD7" s="1" t="s">
        <v>152</v>
      </c>
      <c r="CE7" s="1" t="s">
        <v>153</v>
      </c>
      <c r="CF7" s="1">
        <v>0</v>
      </c>
      <c r="CG7" s="1">
        <v>0</v>
      </c>
      <c r="CI7" s="1" t="s">
        <v>154</v>
      </c>
      <c r="CL7" s="1">
        <v>0</v>
      </c>
      <c r="CM7" s="1">
        <v>0</v>
      </c>
      <c r="CN7" s="1">
        <v>0</v>
      </c>
      <c r="CO7" s="1" t="s">
        <v>156</v>
      </c>
      <c r="CP7" s="1">
        <v>43266</v>
      </c>
      <c r="CQ7" s="1" t="s">
        <v>157</v>
      </c>
      <c r="CR7" s="1">
        <v>2019</v>
      </c>
      <c r="CS7" s="1">
        <v>0</v>
      </c>
      <c r="CT7" s="1">
        <v>0</v>
      </c>
      <c r="CU7" s="1">
        <v>0</v>
      </c>
      <c r="CV7" s="1">
        <v>0</v>
      </c>
      <c r="CW7" s="1">
        <v>0</v>
      </c>
      <c r="CX7" s="1">
        <v>0</v>
      </c>
      <c r="CY7" s="1">
        <v>0</v>
      </c>
      <c r="CZ7" s="1">
        <v>0</v>
      </c>
      <c r="DA7" s="1">
        <v>0</v>
      </c>
      <c r="DB7" s="1">
        <v>0</v>
      </c>
      <c r="DC7" s="1">
        <v>0</v>
      </c>
      <c r="DD7" s="1">
        <v>0</v>
      </c>
      <c r="DE7" s="5">
        <v>0</v>
      </c>
      <c r="DF7" s="5">
        <v>0</v>
      </c>
      <c r="DG7" s="5">
        <v>0</v>
      </c>
      <c r="DH7" s="5">
        <v>0</v>
      </c>
      <c r="DI7" s="5">
        <v>0</v>
      </c>
      <c r="DJ7" s="5">
        <v>0</v>
      </c>
      <c r="DK7" s="5">
        <v>0</v>
      </c>
      <c r="DL7" s="5">
        <v>0</v>
      </c>
      <c r="DM7" s="5">
        <v>0</v>
      </c>
      <c r="DN7" s="5">
        <v>0</v>
      </c>
      <c r="DO7" s="5">
        <v>0</v>
      </c>
      <c r="DP7" s="1">
        <v>2019</v>
      </c>
      <c r="DQ7" s="1">
        <v>2681479</v>
      </c>
      <c r="DR7" s="1" t="s">
        <v>211</v>
      </c>
      <c r="DS7" s="1" t="s">
        <v>258</v>
      </c>
      <c r="DT7" s="1">
        <v>14.610200000000001</v>
      </c>
      <c r="DU7" s="4">
        <v>1.2891424567500001</v>
      </c>
      <c r="DV7" s="4">
        <f t="shared" si="3"/>
        <v>0.34549999999999997</v>
      </c>
      <c r="DW7" s="5">
        <f t="shared" si="4"/>
        <v>0</v>
      </c>
      <c r="DX7" s="6">
        <f t="shared" si="5"/>
        <v>0</v>
      </c>
      <c r="DY7" s="7">
        <f t="shared" si="6"/>
        <v>1.8</v>
      </c>
      <c r="DZ7" s="5">
        <f t="shared" si="7"/>
        <v>1.5</v>
      </c>
      <c r="EA7" s="6">
        <f t="shared" si="8"/>
        <v>84232.568124045007</v>
      </c>
      <c r="EB7" s="6">
        <f t="shared" si="9"/>
        <v>11000</v>
      </c>
      <c r="EC7" s="6">
        <f t="shared" si="10"/>
        <v>0</v>
      </c>
      <c r="ED7" s="6">
        <f t="shared" si="11"/>
        <v>11000</v>
      </c>
      <c r="EE7" s="6">
        <f t="shared" si="12"/>
        <v>95300</v>
      </c>
    </row>
    <row r="8" spans="1:135" ht="28.8" x14ac:dyDescent="0.3">
      <c r="A8" s="1">
        <v>55</v>
      </c>
      <c r="B8" s="1" t="s">
        <v>123</v>
      </c>
      <c r="C8" s="1" t="s">
        <v>124</v>
      </c>
      <c r="D8" s="1" t="b">
        <f t="shared" si="1"/>
        <v>0</v>
      </c>
      <c r="E8" s="1" t="str">
        <f t="shared" si="2"/>
        <v>Business</v>
      </c>
      <c r="F8" s="1">
        <v>0</v>
      </c>
      <c r="G8" s="1">
        <v>0</v>
      </c>
      <c r="H8" s="1">
        <v>0</v>
      </c>
      <c r="I8" s="1">
        <v>-1</v>
      </c>
      <c r="J8" s="1">
        <v>0</v>
      </c>
      <c r="M8" s="1">
        <v>3.0960748314800002E-3</v>
      </c>
      <c r="N8" s="1">
        <v>4.7742085560899999E-7</v>
      </c>
      <c r="O8" s="1">
        <v>270769</v>
      </c>
      <c r="P8" s="1">
        <v>271304</v>
      </c>
      <c r="Q8" s="1">
        <v>2780731</v>
      </c>
      <c r="R8" s="1" t="s">
        <v>259</v>
      </c>
      <c r="W8" s="1">
        <v>457857.53811999998</v>
      </c>
      <c r="X8" s="1">
        <v>3362.5412271599998</v>
      </c>
      <c r="Y8" s="1">
        <v>454877.964844</v>
      </c>
      <c r="Z8" s="1">
        <v>3355.55236109</v>
      </c>
      <c r="AE8" s="1" t="s">
        <v>260</v>
      </c>
      <c r="AF8" s="1">
        <v>2780731</v>
      </c>
      <c r="AG8" s="1" t="s">
        <v>259</v>
      </c>
      <c r="AH8" s="1" t="s">
        <v>261</v>
      </c>
      <c r="AI8" s="1" t="s">
        <v>128</v>
      </c>
      <c r="AJ8" s="1">
        <v>100</v>
      </c>
      <c r="AK8" s="1" t="s">
        <v>262</v>
      </c>
      <c r="AM8" s="1" t="s">
        <v>263</v>
      </c>
      <c r="AO8" s="1" t="s">
        <v>264</v>
      </c>
      <c r="AP8" s="1" t="s">
        <v>265</v>
      </c>
      <c r="AQ8" s="1" t="s">
        <v>266</v>
      </c>
      <c r="AR8" s="1" t="s">
        <v>133</v>
      </c>
      <c r="AS8" s="1" t="s">
        <v>228</v>
      </c>
      <c r="AT8" s="1" t="s">
        <v>246</v>
      </c>
      <c r="AU8" s="1" t="s">
        <v>230</v>
      </c>
      <c r="AV8" s="1" t="s">
        <v>211</v>
      </c>
      <c r="AW8" s="1" t="s">
        <v>267</v>
      </c>
      <c r="AX8" s="1" t="s">
        <v>268</v>
      </c>
      <c r="AY8" s="1" t="s">
        <v>249</v>
      </c>
      <c r="BA8" s="1">
        <v>0</v>
      </c>
      <c r="BB8" s="1">
        <v>0</v>
      </c>
      <c r="BE8" s="1" t="s">
        <v>232</v>
      </c>
      <c r="BG8" s="1" t="s">
        <v>130</v>
      </c>
      <c r="BH8" s="1" t="s">
        <v>131</v>
      </c>
      <c r="BI8" s="1" t="s">
        <v>141</v>
      </c>
      <c r="BJ8" s="2" t="s">
        <v>233</v>
      </c>
      <c r="BK8" s="1" t="s">
        <v>143</v>
      </c>
      <c r="BL8" s="1" t="s">
        <v>144</v>
      </c>
      <c r="BM8" s="1" t="s">
        <v>234</v>
      </c>
      <c r="BO8" s="1" t="s">
        <v>235</v>
      </c>
      <c r="BP8" s="1" t="s">
        <v>254</v>
      </c>
      <c r="BQ8" s="1" t="s">
        <v>255</v>
      </c>
      <c r="BR8" s="1" t="s">
        <v>256</v>
      </c>
      <c r="BS8" s="1">
        <v>43250</v>
      </c>
      <c r="BT8" s="1" t="s">
        <v>257</v>
      </c>
      <c r="BU8" s="1">
        <v>10.459</v>
      </c>
      <c r="BV8" s="1">
        <v>0</v>
      </c>
      <c r="BW8" s="1">
        <v>455594.04</v>
      </c>
      <c r="BX8" s="1">
        <v>455594.04</v>
      </c>
      <c r="BY8" s="1">
        <v>1200</v>
      </c>
      <c r="BZ8" s="1" t="s">
        <v>238</v>
      </c>
      <c r="CA8" s="1" t="s">
        <v>154</v>
      </c>
      <c r="CB8" s="1" t="s">
        <v>269</v>
      </c>
      <c r="CC8" s="1" t="s">
        <v>238</v>
      </c>
      <c r="CD8" s="1" t="s">
        <v>152</v>
      </c>
      <c r="CE8" s="1" t="s">
        <v>153</v>
      </c>
      <c r="CF8" s="1">
        <v>2000</v>
      </c>
      <c r="CG8" s="1">
        <v>1999</v>
      </c>
      <c r="CI8" s="1" t="s">
        <v>154</v>
      </c>
      <c r="CL8" s="1">
        <v>1</v>
      </c>
      <c r="CM8" s="1">
        <v>0</v>
      </c>
      <c r="CN8" s="1">
        <v>100</v>
      </c>
      <c r="CO8" s="1" t="s">
        <v>156</v>
      </c>
      <c r="CP8" s="1">
        <v>43266</v>
      </c>
      <c r="CQ8" s="1" t="s">
        <v>157</v>
      </c>
      <c r="CR8" s="1">
        <v>2019</v>
      </c>
      <c r="CS8" s="1">
        <v>0</v>
      </c>
      <c r="CT8" s="1">
        <v>0</v>
      </c>
      <c r="CU8" s="1">
        <v>0</v>
      </c>
      <c r="CV8" s="1">
        <v>0</v>
      </c>
      <c r="CW8" s="1">
        <v>0</v>
      </c>
      <c r="CX8" s="1">
        <v>0</v>
      </c>
      <c r="CY8" s="1">
        <v>0</v>
      </c>
      <c r="CZ8" s="1">
        <v>0</v>
      </c>
      <c r="DA8" s="1">
        <v>0</v>
      </c>
      <c r="DB8" s="1">
        <v>0</v>
      </c>
      <c r="DC8" s="1">
        <v>0</v>
      </c>
      <c r="DD8" s="1">
        <v>0</v>
      </c>
      <c r="DE8" s="5">
        <v>0</v>
      </c>
      <c r="DF8" s="5">
        <v>0</v>
      </c>
      <c r="DG8" s="5">
        <v>0</v>
      </c>
      <c r="DH8" s="5">
        <v>0</v>
      </c>
      <c r="DI8" s="5">
        <v>0</v>
      </c>
      <c r="DJ8" s="5">
        <v>0</v>
      </c>
      <c r="DK8" s="5">
        <v>0</v>
      </c>
      <c r="DL8" s="5">
        <v>0</v>
      </c>
      <c r="DM8" s="5">
        <v>0</v>
      </c>
      <c r="DN8" s="5">
        <v>0</v>
      </c>
      <c r="DO8" s="5">
        <v>0</v>
      </c>
      <c r="DP8" s="1">
        <v>0</v>
      </c>
      <c r="DQ8" s="1">
        <v>0</v>
      </c>
      <c r="DT8" s="1">
        <v>0</v>
      </c>
      <c r="DU8" s="4">
        <v>1.2200942080699999</v>
      </c>
      <c r="DV8" s="4">
        <f t="shared" ref="DV8:DV9" si="13">IF(ROUND(DU8/(BX8/43560),4)&lt;0.95,ROUND(DU8/(BX8/43560),4),1)</f>
        <v>0.1167</v>
      </c>
      <c r="DW8" s="5">
        <f t="shared" ref="DW8:DW9" si="14">((DK8-(DE8+DF8))/BX8)</f>
        <v>0</v>
      </c>
      <c r="DX8" s="6">
        <f t="shared" ref="DX8:DX9" si="15">IF(C8=TRUE,(DE8+DF8)+DU8*43560*DW8,DU8*43560*DW8)</f>
        <v>0</v>
      </c>
      <c r="DY8" s="7">
        <f t="shared" ref="DY8:DY9" si="16">IF(E8="Residential",1.5, IF(D8=TRUE, 2.2,1.8))</f>
        <v>1.8</v>
      </c>
      <c r="DZ8" s="5">
        <f t="shared" ref="DZ8:DZ9" si="17">MAX(DW8*DY8,MIN(1.5))</f>
        <v>1.5</v>
      </c>
      <c r="EA8" s="6">
        <f t="shared" ref="EA8:EA9" si="18">IF(D8=TRUE,(DE8+DF8)*DY8+DU8*43560*DZ8,DU8*43560*DZ8)</f>
        <v>79720.955555293796</v>
      </c>
      <c r="EB8" s="6">
        <f t="shared" ref="EB8:EB9" si="19">IF(DX8&gt;1000,IF(E8="Residential", 71000, 105000),11000)</f>
        <v>11000</v>
      </c>
      <c r="EC8" s="6">
        <f t="shared" ref="EC8:EC9" si="20">IF(D8=TRUE,IF(E8="Business",224000,162000),0)</f>
        <v>0</v>
      </c>
      <c r="ED8" s="6">
        <f t="shared" ref="ED8:ED9" si="21">EB8+EC8</f>
        <v>11000</v>
      </c>
      <c r="EE8" s="6">
        <f t="shared" ref="EE8:EE9" si="22">ROUNDUP((EA8+ED8),-2)</f>
        <v>90800</v>
      </c>
    </row>
    <row r="9" spans="1:135" ht="28.8" x14ac:dyDescent="0.3">
      <c r="A9" s="1">
        <v>137</v>
      </c>
      <c r="B9" s="1" t="s">
        <v>270</v>
      </c>
      <c r="C9" s="1" t="s">
        <v>271</v>
      </c>
      <c r="D9" s="1" t="b">
        <f t="shared" si="1"/>
        <v>1</v>
      </c>
      <c r="E9" s="1" t="str">
        <f t="shared" si="2"/>
        <v>Business</v>
      </c>
      <c r="F9" s="1">
        <v>2</v>
      </c>
      <c r="G9" s="1">
        <v>0</v>
      </c>
      <c r="H9" s="1">
        <v>0</v>
      </c>
      <c r="I9" s="1">
        <v>-1</v>
      </c>
      <c r="J9" s="1">
        <v>0</v>
      </c>
      <c r="M9" s="1">
        <v>7.8792291745499992E-3</v>
      </c>
      <c r="N9" s="1">
        <v>3.9277367512200004E-6</v>
      </c>
      <c r="O9" s="1">
        <v>0</v>
      </c>
      <c r="P9" s="1">
        <v>81683</v>
      </c>
      <c r="Q9" s="1">
        <v>2661296</v>
      </c>
      <c r="R9" s="1" t="s">
        <v>272</v>
      </c>
      <c r="S9" s="1" t="s">
        <v>273</v>
      </c>
      <c r="W9" s="1">
        <v>437231.53600800002</v>
      </c>
      <c r="X9" s="1">
        <v>2634.7579772300001</v>
      </c>
      <c r="Y9" s="1">
        <v>437231.53320300003</v>
      </c>
      <c r="Z9" s="1">
        <v>2634.7579772300001</v>
      </c>
      <c r="AE9" s="1" t="s">
        <v>274</v>
      </c>
      <c r="AF9" s="1">
        <v>2661296</v>
      </c>
      <c r="AG9" s="1" t="s">
        <v>272</v>
      </c>
      <c r="AH9" s="1" t="s">
        <v>275</v>
      </c>
      <c r="AI9" s="1" t="s">
        <v>128</v>
      </c>
      <c r="AJ9" s="1">
        <v>100</v>
      </c>
      <c r="AK9" s="1" t="s">
        <v>276</v>
      </c>
      <c r="AM9" s="1" t="s">
        <v>277</v>
      </c>
      <c r="AO9" s="1" t="s">
        <v>278</v>
      </c>
      <c r="AP9" s="1" t="s">
        <v>279</v>
      </c>
      <c r="AQ9" s="1" t="s">
        <v>280</v>
      </c>
      <c r="AR9" s="1" t="s">
        <v>133</v>
      </c>
      <c r="AS9" s="1" t="s">
        <v>281</v>
      </c>
      <c r="AT9" s="1" t="s">
        <v>282</v>
      </c>
      <c r="AU9" s="1" t="s">
        <v>283</v>
      </c>
      <c r="AV9" s="1" t="s">
        <v>211</v>
      </c>
      <c r="AW9" s="1" t="s">
        <v>180</v>
      </c>
      <c r="AX9" s="1" t="s">
        <v>284</v>
      </c>
      <c r="BA9" s="1">
        <v>0</v>
      </c>
      <c r="BB9" s="1">
        <v>0</v>
      </c>
      <c r="BC9" s="1" t="s">
        <v>285</v>
      </c>
      <c r="BD9" s="1" t="s">
        <v>250</v>
      </c>
      <c r="BE9" s="1" t="s">
        <v>286</v>
      </c>
      <c r="BF9" s="1" t="s">
        <v>216</v>
      </c>
      <c r="BG9" s="1" t="s">
        <v>130</v>
      </c>
      <c r="BH9" s="1" t="s">
        <v>131</v>
      </c>
      <c r="BJ9" s="2" t="s">
        <v>287</v>
      </c>
      <c r="BK9" s="1" t="s">
        <v>143</v>
      </c>
      <c r="BL9" s="1" t="s">
        <v>144</v>
      </c>
      <c r="BM9" s="1" t="s">
        <v>145</v>
      </c>
      <c r="BO9" s="1" t="s">
        <v>147</v>
      </c>
      <c r="BR9" s="1" t="s">
        <v>288</v>
      </c>
      <c r="BS9" s="1">
        <v>39995</v>
      </c>
      <c r="BT9" s="1" t="s">
        <v>237</v>
      </c>
      <c r="BU9" s="1">
        <v>10</v>
      </c>
      <c r="BV9" s="1">
        <v>0</v>
      </c>
      <c r="BW9" s="1">
        <v>435600</v>
      </c>
      <c r="BX9" s="1">
        <v>435600</v>
      </c>
      <c r="BY9" s="1">
        <v>108820</v>
      </c>
      <c r="BZ9" s="1" t="s">
        <v>289</v>
      </c>
      <c r="CA9" s="1" t="s">
        <v>154</v>
      </c>
      <c r="CB9" s="1" t="s">
        <v>290</v>
      </c>
      <c r="CC9" s="1" t="s">
        <v>291</v>
      </c>
      <c r="CD9" s="1" t="s">
        <v>152</v>
      </c>
      <c r="CE9" s="1" t="s">
        <v>153</v>
      </c>
      <c r="CF9" s="1">
        <v>2010</v>
      </c>
      <c r="CG9" s="1">
        <v>2010</v>
      </c>
      <c r="CI9" s="1" t="s">
        <v>154</v>
      </c>
      <c r="CL9" s="1">
        <v>2</v>
      </c>
      <c r="CM9" s="1">
        <v>0</v>
      </c>
      <c r="CN9" s="1">
        <v>100</v>
      </c>
      <c r="CO9" s="1" t="s">
        <v>156</v>
      </c>
      <c r="CP9" s="1">
        <v>40260</v>
      </c>
      <c r="CQ9" s="1" t="s">
        <v>157</v>
      </c>
      <c r="CR9" s="1">
        <v>2019</v>
      </c>
      <c r="CS9" s="1">
        <v>0</v>
      </c>
      <c r="CT9" s="1">
        <v>0</v>
      </c>
      <c r="CU9" s="1">
        <v>0</v>
      </c>
      <c r="CV9" s="1">
        <v>0</v>
      </c>
      <c r="CW9" s="1">
        <v>0</v>
      </c>
      <c r="CX9" s="1">
        <v>0</v>
      </c>
      <c r="CY9" s="1">
        <v>0</v>
      </c>
      <c r="CZ9" s="1">
        <v>0</v>
      </c>
      <c r="DA9" s="1">
        <v>0</v>
      </c>
      <c r="DB9" s="1">
        <v>0</v>
      </c>
      <c r="DC9" s="1">
        <v>0</v>
      </c>
      <c r="DD9" s="1">
        <v>2018</v>
      </c>
      <c r="DE9" s="5">
        <v>0</v>
      </c>
      <c r="DF9" s="5">
        <v>6329272</v>
      </c>
      <c r="DG9" s="5">
        <v>0</v>
      </c>
      <c r="DH9" s="5">
        <v>1960200</v>
      </c>
      <c r="DI9" s="5">
        <v>0</v>
      </c>
      <c r="DJ9" s="5">
        <v>0</v>
      </c>
      <c r="DK9" s="5">
        <v>8289472</v>
      </c>
      <c r="DL9" s="5">
        <v>0</v>
      </c>
      <c r="DM9" s="5">
        <v>8289472</v>
      </c>
      <c r="DN9" s="5">
        <v>0</v>
      </c>
      <c r="DO9" s="5">
        <v>8289472</v>
      </c>
      <c r="DP9" s="1">
        <v>0</v>
      </c>
      <c r="DQ9" s="1">
        <v>0</v>
      </c>
      <c r="DT9" s="1">
        <v>0</v>
      </c>
      <c r="DU9" s="4">
        <v>10.037283264999999</v>
      </c>
      <c r="DV9" s="4">
        <f t="shared" si="13"/>
        <v>1</v>
      </c>
      <c r="DW9" s="5">
        <f t="shared" si="14"/>
        <v>4.5</v>
      </c>
      <c r="DX9" s="6">
        <f t="shared" si="15"/>
        <v>1967508.2656052997</v>
      </c>
      <c r="DY9" s="7">
        <f t="shared" si="16"/>
        <v>2.2000000000000002</v>
      </c>
      <c r="DZ9" s="5">
        <f t="shared" si="17"/>
        <v>9.9</v>
      </c>
      <c r="EA9" s="6">
        <f t="shared" si="18"/>
        <v>18252916.584331661</v>
      </c>
      <c r="EB9" s="6">
        <f t="shared" si="19"/>
        <v>105000</v>
      </c>
      <c r="EC9" s="6">
        <f t="shared" si="20"/>
        <v>224000</v>
      </c>
      <c r="ED9" s="6">
        <f t="shared" si="21"/>
        <v>329000</v>
      </c>
      <c r="EE9" s="6">
        <f t="shared" si="22"/>
        <v>18582000</v>
      </c>
    </row>
    <row r="10" spans="1:135" x14ac:dyDescent="0.3">
      <c r="DV10" s="4"/>
      <c r="DW10" s="5"/>
      <c r="DX10" s="6"/>
      <c r="DY10" s="7"/>
      <c r="DZ10" s="5"/>
      <c r="EA10" s="6"/>
      <c r="EB10" s="6"/>
      <c r="EC10" s="6"/>
      <c r="ED10" s="6"/>
      <c r="EE10" s="6">
        <f>SUM(EE2:EE9)</f>
        <v>19636200</v>
      </c>
    </row>
    <row r="11" spans="1:135" x14ac:dyDescent="0.3">
      <c r="DV11" s="4"/>
      <c r="DW11" s="5"/>
      <c r="DX11" s="6"/>
      <c r="DY11" s="7"/>
      <c r="DZ11" s="5"/>
      <c r="EA11" s="6"/>
      <c r="EB11" s="6"/>
      <c r="EC11" s="6"/>
      <c r="ED11" s="6"/>
      <c r="EE11" s="6"/>
    </row>
    <row r="12" spans="1:135" x14ac:dyDescent="0.3">
      <c r="DV12" s="4"/>
      <c r="DW12" s="5"/>
      <c r="DX12" s="6"/>
      <c r="DY12" s="7"/>
      <c r="DZ12" s="5"/>
      <c r="EA12" s="6"/>
      <c r="EB12" s="6"/>
      <c r="EC12" s="6"/>
      <c r="ED12" s="6"/>
      <c r="EE12" s="6"/>
    </row>
    <row r="13" spans="1:135" x14ac:dyDescent="0.3">
      <c r="DV13" s="4"/>
      <c r="DW13" s="5"/>
      <c r="DX13" s="6"/>
      <c r="DY13" s="7"/>
      <c r="DZ13" s="5"/>
      <c r="EA13" s="6"/>
      <c r="EB13" s="6"/>
      <c r="EC13" s="6"/>
      <c r="ED13" s="6"/>
      <c r="EE13" s="6"/>
    </row>
    <row r="14" spans="1:135" x14ac:dyDescent="0.3">
      <c r="DV14" s="4"/>
      <c r="DW14" s="5"/>
      <c r="DX14" s="6"/>
      <c r="DY14" s="7"/>
      <c r="DZ14" s="5"/>
      <c r="EA14" s="6"/>
      <c r="EB14" s="6"/>
      <c r="EC14" s="6"/>
      <c r="ED14" s="6"/>
      <c r="EE14" s="6"/>
    </row>
    <row r="15" spans="1:135" x14ac:dyDescent="0.3">
      <c r="DV15" s="4"/>
      <c r="DW15" s="5"/>
      <c r="DX15" s="6"/>
      <c r="DY15" s="7"/>
      <c r="DZ15" s="5"/>
      <c r="EA15" s="6"/>
      <c r="EB15" s="6"/>
      <c r="EC15" s="6"/>
      <c r="ED15" s="6"/>
      <c r="EE15" s="6"/>
    </row>
    <row r="16" spans="1:135" x14ac:dyDescent="0.3">
      <c r="DV16" s="4"/>
      <c r="DW16" s="5"/>
      <c r="DX16" s="6"/>
      <c r="DY16" s="7"/>
      <c r="DZ16" s="5"/>
      <c r="EA16" s="6"/>
      <c r="EB16" s="6"/>
      <c r="EC16" s="6"/>
      <c r="ED16" s="6"/>
      <c r="EE16" s="6"/>
    </row>
    <row r="17" spans="126:135" x14ac:dyDescent="0.3">
      <c r="DV17" s="4"/>
      <c r="DW17" s="5"/>
      <c r="DX17" s="6"/>
      <c r="DY17" s="7"/>
      <c r="DZ17" s="5"/>
      <c r="EA17" s="6"/>
      <c r="EB17" s="6"/>
      <c r="EC17" s="6"/>
      <c r="ED17" s="6"/>
      <c r="EE17" s="6"/>
    </row>
    <row r="18" spans="126:135" x14ac:dyDescent="0.3">
      <c r="DV18" s="4"/>
      <c r="DW18" s="5"/>
      <c r="DX18" s="6"/>
      <c r="DY18" s="7"/>
      <c r="DZ18" s="5"/>
      <c r="EA18" s="6"/>
      <c r="EB18" s="6"/>
      <c r="EC18" s="6"/>
      <c r="ED18" s="6"/>
      <c r="EE18" s="6"/>
    </row>
    <row r="19" spans="126:135" x14ac:dyDescent="0.3">
      <c r="DV19" s="4"/>
      <c r="DW19" s="5"/>
      <c r="DX19" s="6"/>
      <c r="DY19" s="7"/>
      <c r="DZ19" s="5"/>
      <c r="EA19" s="6"/>
      <c r="EB19" s="6"/>
      <c r="EC19" s="6"/>
      <c r="ED19" s="6"/>
      <c r="EE19" s="6"/>
    </row>
    <row r="20" spans="126:135" x14ac:dyDescent="0.3">
      <c r="DV20" s="4"/>
      <c r="DW20" s="5"/>
      <c r="DX20" s="6"/>
      <c r="DY20" s="7"/>
      <c r="DZ20" s="5"/>
      <c r="EA20" s="6"/>
      <c r="EB20" s="6"/>
      <c r="EC20" s="6"/>
      <c r="ED20" s="6"/>
      <c r="EE20" s="6"/>
    </row>
    <row r="21" spans="126:135" x14ac:dyDescent="0.3">
      <c r="DV21" s="4"/>
      <c r="DW21" s="5"/>
      <c r="DX21" s="6"/>
      <c r="DY21" s="7"/>
      <c r="DZ21" s="5"/>
      <c r="EA21" s="6"/>
      <c r="EB21" s="6"/>
      <c r="EC21" s="6"/>
      <c r="ED21" s="6"/>
      <c r="EE21" s="6"/>
    </row>
    <row r="22" spans="126:135" x14ac:dyDescent="0.3">
      <c r="DV22" s="4"/>
      <c r="DW22" s="5"/>
      <c r="DX22" s="6"/>
      <c r="DY22" s="7"/>
      <c r="DZ22" s="5"/>
      <c r="EA22" s="6"/>
      <c r="EB22" s="6"/>
      <c r="EC22" s="6"/>
      <c r="ED22" s="6"/>
      <c r="EE22" s="6"/>
    </row>
    <row r="23" spans="126:135" x14ac:dyDescent="0.3">
      <c r="DV23" s="4"/>
      <c r="DW23" s="5"/>
      <c r="DX23" s="6"/>
      <c r="DY23" s="7"/>
      <c r="DZ23" s="5"/>
      <c r="EA23" s="6"/>
      <c r="EB23" s="6"/>
      <c r="EC23" s="6"/>
      <c r="ED23" s="6"/>
      <c r="EE23" s="6"/>
    </row>
    <row r="24" spans="126:135" x14ac:dyDescent="0.3">
      <c r="DV24" s="4"/>
      <c r="DW24" s="5"/>
      <c r="DX24" s="6"/>
      <c r="DY24" s="7"/>
      <c r="DZ24" s="5"/>
      <c r="EA24" s="6"/>
      <c r="EB24" s="6"/>
      <c r="EC24" s="6"/>
      <c r="ED24" s="6"/>
      <c r="EE24" s="6"/>
    </row>
    <row r="25" spans="126:135" x14ac:dyDescent="0.3">
      <c r="DV25" s="4"/>
      <c r="DW25" s="5"/>
      <c r="DX25" s="6"/>
      <c r="DY25" s="7"/>
      <c r="DZ25" s="5"/>
      <c r="EA25" s="6"/>
      <c r="EB25" s="6"/>
      <c r="EC25" s="6"/>
      <c r="ED25" s="6"/>
      <c r="EE25" s="6"/>
    </row>
    <row r="26" spans="126:135" x14ac:dyDescent="0.3">
      <c r="DV26" s="4"/>
      <c r="DW26" s="5"/>
      <c r="DX26" s="6"/>
      <c r="DY26" s="7"/>
      <c r="DZ26" s="5"/>
      <c r="EA26" s="6"/>
      <c r="EB26" s="6"/>
      <c r="EC26" s="6"/>
      <c r="ED26" s="6"/>
      <c r="EE26" s="6"/>
    </row>
    <row r="27" spans="126:135" x14ac:dyDescent="0.3">
      <c r="DV27" s="4"/>
      <c r="DW27" s="5"/>
      <c r="DX27" s="6"/>
      <c r="DY27" s="7"/>
      <c r="DZ27" s="5"/>
      <c r="EA27" s="6"/>
      <c r="EB27" s="6"/>
      <c r="EC27" s="6"/>
      <c r="ED27" s="6"/>
      <c r="EE27" s="6"/>
    </row>
    <row r="28" spans="126:135" x14ac:dyDescent="0.3">
      <c r="DV28" s="4"/>
      <c r="DW28" s="5"/>
      <c r="DX28" s="6"/>
      <c r="DY28" s="7"/>
      <c r="DZ28" s="5"/>
      <c r="EA28" s="6"/>
      <c r="EB28" s="6"/>
      <c r="EC28" s="6"/>
      <c r="ED28" s="6"/>
      <c r="EE28" s="6"/>
    </row>
    <row r="29" spans="126:135" x14ac:dyDescent="0.3">
      <c r="DV29" s="4"/>
      <c r="DW29" s="5"/>
      <c r="DX29" s="6"/>
      <c r="DY29" s="7"/>
      <c r="DZ29" s="5"/>
      <c r="EA29" s="6"/>
      <c r="EB29" s="6"/>
      <c r="EC29" s="6"/>
      <c r="ED29" s="6"/>
      <c r="EE29" s="6"/>
    </row>
    <row r="30" spans="126:135" x14ac:dyDescent="0.3">
      <c r="DV30" s="4"/>
      <c r="DW30" s="5"/>
      <c r="DX30" s="6"/>
      <c r="DY30" s="7"/>
      <c r="DZ30" s="5"/>
      <c r="EA30" s="6"/>
      <c r="EB30" s="6"/>
      <c r="EC30" s="6"/>
      <c r="ED30" s="6"/>
      <c r="EE30" s="6"/>
    </row>
    <row r="31" spans="126:135" x14ac:dyDescent="0.3">
      <c r="DV31" s="4"/>
      <c r="DW31" s="5"/>
      <c r="DX31" s="6"/>
      <c r="DY31" s="7"/>
      <c r="DZ31" s="5"/>
      <c r="EA31" s="6"/>
      <c r="EB31" s="6"/>
      <c r="EC31" s="6"/>
      <c r="ED31" s="6"/>
      <c r="EE31" s="6"/>
    </row>
    <row r="32" spans="126:135" x14ac:dyDescent="0.3">
      <c r="DV32" s="4"/>
      <c r="DW32" s="5"/>
      <c r="DX32" s="6"/>
      <c r="DY32" s="7"/>
      <c r="DZ32" s="5"/>
      <c r="EA32" s="6"/>
      <c r="EB32" s="6"/>
      <c r="EC32" s="6"/>
      <c r="ED32" s="6"/>
      <c r="EE32" s="6"/>
    </row>
    <row r="33" spans="126:135" x14ac:dyDescent="0.3">
      <c r="DV33" s="4"/>
      <c r="DW33" s="5"/>
      <c r="DX33" s="6"/>
      <c r="DY33" s="7"/>
      <c r="DZ33" s="5"/>
      <c r="EA33" s="6"/>
      <c r="EB33" s="6"/>
      <c r="EC33" s="6"/>
      <c r="ED33" s="6"/>
      <c r="EE33" s="6"/>
    </row>
    <row r="34" spans="126:135" x14ac:dyDescent="0.3">
      <c r="DV34" s="4"/>
      <c r="DW34" s="5"/>
      <c r="DX34" s="6"/>
      <c r="DY34" s="7"/>
      <c r="DZ34" s="5"/>
      <c r="EA34" s="6"/>
      <c r="EB34" s="6"/>
      <c r="EC34" s="6"/>
      <c r="ED34" s="6"/>
      <c r="EE34" s="6"/>
    </row>
    <row r="35" spans="126:135" x14ac:dyDescent="0.3">
      <c r="DV35" s="4"/>
      <c r="DW35" s="5"/>
      <c r="DX35" s="6"/>
      <c r="DY35" s="7"/>
      <c r="DZ35" s="5"/>
      <c r="EA35" s="6"/>
      <c r="EB35" s="6"/>
      <c r="EC35" s="6"/>
      <c r="ED35" s="6"/>
      <c r="EE35" s="6"/>
    </row>
    <row r="36" spans="126:135" x14ac:dyDescent="0.3">
      <c r="DV36" s="4"/>
      <c r="DW36" s="5"/>
      <c r="DX36" s="6"/>
      <c r="DY36" s="7"/>
      <c r="DZ36" s="5"/>
      <c r="EA36" s="6"/>
      <c r="EB36" s="6"/>
      <c r="EC36" s="6"/>
      <c r="ED36" s="6"/>
      <c r="EE36" s="6"/>
    </row>
    <row r="37" spans="126:135" x14ac:dyDescent="0.3">
      <c r="DV37" s="4"/>
      <c r="DW37" s="5"/>
      <c r="DX37" s="6"/>
      <c r="DY37" s="7"/>
      <c r="DZ37" s="5"/>
      <c r="EA37" s="6"/>
      <c r="EB37" s="6"/>
      <c r="EC37" s="6"/>
      <c r="ED37" s="6"/>
      <c r="EE37" s="6"/>
    </row>
    <row r="38" spans="126:135" x14ac:dyDescent="0.3">
      <c r="DV38" s="4"/>
      <c r="DW38" s="5"/>
      <c r="DX38" s="6"/>
      <c r="DY38" s="7"/>
      <c r="DZ38" s="5"/>
      <c r="EA38" s="6"/>
      <c r="EB38" s="6"/>
      <c r="EC38" s="6"/>
      <c r="ED38" s="6"/>
      <c r="EE38" s="6"/>
    </row>
    <row r="39" spans="126:135" x14ac:dyDescent="0.3">
      <c r="DV39" s="4"/>
      <c r="DW39" s="5"/>
      <c r="DX39" s="6"/>
      <c r="DY39" s="7"/>
      <c r="DZ39" s="5"/>
      <c r="EA39" s="6"/>
      <c r="EB39" s="6"/>
      <c r="EC39" s="6"/>
      <c r="ED39" s="6"/>
      <c r="EE39" s="6"/>
    </row>
    <row r="40" spans="126:135" x14ac:dyDescent="0.3">
      <c r="DV40" s="4"/>
      <c r="DW40" s="5"/>
      <c r="DX40" s="6"/>
      <c r="DY40" s="7"/>
      <c r="DZ40" s="5"/>
      <c r="EA40" s="6"/>
      <c r="EB40" s="6"/>
      <c r="EC40" s="6"/>
      <c r="ED40" s="6"/>
      <c r="EE40" s="6"/>
    </row>
  </sheetData>
  <conditionalFormatting sqref="Q1:Q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Red_Spur_399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Harper, Kristen E</dc:creator>
  <cp:lastModifiedBy>Williams, David C</cp:lastModifiedBy>
  <dcterms:created xsi:type="dcterms:W3CDTF">2019-04-25T19:09:33Z</dcterms:created>
  <dcterms:modified xsi:type="dcterms:W3CDTF">2019-04-26T04:51:36Z</dcterms:modified>
</cp:coreProperties>
</file>