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cwilliams\Documents\US380\Cost Estimates\ROW Spreadsheets\2019 Public Meetings\Impacts\"/>
    </mc:Choice>
  </mc:AlternateContent>
  <xr:revisionPtr revIDLastSave="0" documentId="13_ncr:1_{187F0692-4E5C-433D-B8EF-1F4508271E31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Red_Denton_to_Coit" sheetId="1" r:id="rId1"/>
  </sheets>
  <definedNames>
    <definedName name="_xlnm.Database">Red_Denton_to_Coit!$A$1:$DU$6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A2" i="1" l="1"/>
  <c r="EA3" i="1" l="1"/>
  <c r="EA4" i="1"/>
  <c r="EA5" i="1"/>
  <c r="EA6" i="1"/>
  <c r="DX3" i="1"/>
  <c r="DX4" i="1"/>
  <c r="DX5" i="1"/>
  <c r="DX6" i="1"/>
  <c r="DX2" i="1"/>
  <c r="EB3" i="1" l="1"/>
  <c r="ED3" i="1" s="1"/>
  <c r="EC3" i="1"/>
  <c r="EB4" i="1"/>
  <c r="ED4" i="1" s="1"/>
  <c r="EC4" i="1"/>
  <c r="EB5" i="1"/>
  <c r="EC5" i="1"/>
  <c r="EB6" i="1"/>
  <c r="EC6" i="1"/>
  <c r="EC2" i="1"/>
  <c r="EB2" i="1"/>
  <c r="DV3" i="1"/>
  <c r="DW3" i="1"/>
  <c r="DY3" i="1"/>
  <c r="DZ3" i="1"/>
  <c r="DV4" i="1"/>
  <c r="DW4" i="1"/>
  <c r="DY4" i="1"/>
  <c r="DZ4" i="1"/>
  <c r="DV5" i="1"/>
  <c r="DW5" i="1"/>
  <c r="DZ5" i="1" s="1"/>
  <c r="DY5" i="1"/>
  <c r="DV6" i="1"/>
  <c r="DW6" i="1"/>
  <c r="DY6" i="1"/>
  <c r="DY2" i="1"/>
  <c r="DZ2" i="1" s="1"/>
  <c r="DW2" i="1"/>
  <c r="DV2" i="1"/>
  <c r="D3" i="1"/>
  <c r="E3" i="1"/>
  <c r="D4" i="1"/>
  <c r="E4" i="1"/>
  <c r="D5" i="1"/>
  <c r="E5" i="1"/>
  <c r="D6" i="1"/>
  <c r="E6" i="1"/>
  <c r="E2" i="1"/>
  <c r="D2" i="1"/>
  <c r="ED6" i="1" l="1"/>
  <c r="ED5" i="1"/>
  <c r="EE5" i="1" s="1"/>
  <c r="ED2" i="1"/>
  <c r="EE2" i="1" s="1"/>
  <c r="EE4" i="1"/>
  <c r="EE3" i="1"/>
  <c r="DZ6" i="1"/>
  <c r="EE6" i="1" l="1"/>
  <c r="EE7" i="1" s="1"/>
</calcChain>
</file>

<file path=xl/sharedStrings.xml><?xml version="1.0" encoding="utf-8"?>
<sst xmlns="http://schemas.openxmlformats.org/spreadsheetml/2006/main" count="347" uniqueCount="257">
  <si>
    <t>OID_1</t>
  </si>
  <si>
    <t>Name</t>
  </si>
  <si>
    <t>FolderPath</t>
  </si>
  <si>
    <t>SymbolID</t>
  </si>
  <si>
    <t>AltMode</t>
  </si>
  <si>
    <t>Base</t>
  </si>
  <si>
    <t>Clamped</t>
  </si>
  <si>
    <t>Extruded</t>
  </si>
  <si>
    <t>Snippet</t>
  </si>
  <si>
    <t>PopupInfo</t>
  </si>
  <si>
    <t>Shape_Leng</t>
  </si>
  <si>
    <t>Shape_Area</t>
  </si>
  <si>
    <t>FID_1</t>
  </si>
  <si>
    <t>OBJECTID</t>
  </si>
  <si>
    <t>PROP_ID</t>
  </si>
  <si>
    <t>X_REF</t>
  </si>
  <si>
    <t>M_DATE</t>
  </si>
  <si>
    <t>SHARED_CAD</t>
  </si>
  <si>
    <t>SHARED_PRO</t>
  </si>
  <si>
    <t>DEEDNOTES</t>
  </si>
  <si>
    <t>SHAPE_STAr</t>
  </si>
  <si>
    <t>SHAPE_STLe</t>
  </si>
  <si>
    <t>Shape_ST_1</t>
  </si>
  <si>
    <t>Shape_ST_2</t>
  </si>
  <si>
    <t>created_us</t>
  </si>
  <si>
    <t>created_da</t>
  </si>
  <si>
    <t>last_edite</t>
  </si>
  <si>
    <t>last_edi_1</t>
  </si>
  <si>
    <t>GlobalID</t>
  </si>
  <si>
    <t>prop_id_1</t>
  </si>
  <si>
    <t>geo_id</t>
  </si>
  <si>
    <t>file_as_na</t>
  </si>
  <si>
    <t>confidenti</t>
  </si>
  <si>
    <t>pct_owners</t>
  </si>
  <si>
    <t>dba_name</t>
  </si>
  <si>
    <t>addr_line1</t>
  </si>
  <si>
    <t>addr_line2</t>
  </si>
  <si>
    <t>addr_line3</t>
  </si>
  <si>
    <t>addr_city</t>
  </si>
  <si>
    <t>addr_state</t>
  </si>
  <si>
    <t>addr_zip</t>
  </si>
  <si>
    <t>ml_deliver</t>
  </si>
  <si>
    <t>abs_subdv_</t>
  </si>
  <si>
    <t>abs_subdv1</t>
  </si>
  <si>
    <t>abs_subd_1</t>
  </si>
  <si>
    <t>block</t>
  </si>
  <si>
    <t>tract_or_l</t>
  </si>
  <si>
    <t>legal_desc</t>
  </si>
  <si>
    <t>legal_de_1</t>
  </si>
  <si>
    <t>mapsco</t>
  </si>
  <si>
    <t>udi_parent</t>
  </si>
  <si>
    <t>condo_pct</t>
  </si>
  <si>
    <t>situs_num</t>
  </si>
  <si>
    <t>situs_stre</t>
  </si>
  <si>
    <t>situs_st_1</t>
  </si>
  <si>
    <t>situs_st_2</t>
  </si>
  <si>
    <t>situs_city</t>
  </si>
  <si>
    <t>situs_stat</t>
  </si>
  <si>
    <t>situs_zip</t>
  </si>
  <si>
    <t>situs_disp</t>
  </si>
  <si>
    <t>city</t>
  </si>
  <si>
    <t>school</t>
  </si>
  <si>
    <t>tif</t>
  </si>
  <si>
    <t>exemptions</t>
  </si>
  <si>
    <t>all_entiti</t>
  </si>
  <si>
    <t>deed_book_</t>
  </si>
  <si>
    <t>deed_book1</t>
  </si>
  <si>
    <t>deed_num</t>
  </si>
  <si>
    <t>deed_dt</t>
  </si>
  <si>
    <t>deed_type_</t>
  </si>
  <si>
    <t>legal_acre</t>
  </si>
  <si>
    <t>eff_size_a</t>
  </si>
  <si>
    <t>land_sqft</t>
  </si>
  <si>
    <t>land_total</t>
  </si>
  <si>
    <t>living_are</t>
  </si>
  <si>
    <t>hood_cd</t>
  </si>
  <si>
    <t>state_cd</t>
  </si>
  <si>
    <t>class_cd</t>
  </si>
  <si>
    <t>property_u</t>
  </si>
  <si>
    <t>prop_type_</t>
  </si>
  <si>
    <t>commercial</t>
  </si>
  <si>
    <t>eff_yr_blt</t>
  </si>
  <si>
    <t>yr_blt</t>
  </si>
  <si>
    <t>zoning</t>
  </si>
  <si>
    <t>land_type_</t>
  </si>
  <si>
    <t>beds</t>
  </si>
  <si>
    <t>baths</t>
  </si>
  <si>
    <t>stories</t>
  </si>
  <si>
    <t>units</t>
  </si>
  <si>
    <t>percent_co</t>
  </si>
  <si>
    <t>pool</t>
  </si>
  <si>
    <t>prop_creat</t>
  </si>
  <si>
    <t>property_s</t>
  </si>
  <si>
    <t>curr_val_y</t>
  </si>
  <si>
    <t>curr_imprv</t>
  </si>
  <si>
    <t>curr_imp_1</t>
  </si>
  <si>
    <t>curr_land_</t>
  </si>
  <si>
    <t>curr_land1</t>
  </si>
  <si>
    <t>curr_ag_us</t>
  </si>
  <si>
    <t>curr_ag_ma</t>
  </si>
  <si>
    <t>curr_marke</t>
  </si>
  <si>
    <t>curr_ag_lo</t>
  </si>
  <si>
    <t>curr_appra</t>
  </si>
  <si>
    <t>curr_ten_p</t>
  </si>
  <si>
    <t>curr_asses</t>
  </si>
  <si>
    <t>cert_val_y</t>
  </si>
  <si>
    <t>cert_imprv</t>
  </si>
  <si>
    <t>cert_imp_1</t>
  </si>
  <si>
    <t>cert_land_</t>
  </si>
  <si>
    <t>cert_land1</t>
  </si>
  <si>
    <t>cert_ag_us</t>
  </si>
  <si>
    <t>cert_ag_ma</t>
  </si>
  <si>
    <t>cert_marke</t>
  </si>
  <si>
    <t>cert_ag_lo</t>
  </si>
  <si>
    <t>cert_appra</t>
  </si>
  <si>
    <t>cert_ten_p</t>
  </si>
  <si>
    <t>cert_asses</t>
  </si>
  <si>
    <t>parent_yea</t>
  </si>
  <si>
    <t>parent_id</t>
  </si>
  <si>
    <t>parent_blo</t>
  </si>
  <si>
    <t>parent_tra</t>
  </si>
  <si>
    <t>parent_acr</t>
  </si>
  <si>
    <t>ROW_Acreag</t>
  </si>
  <si>
    <t>Style1</t>
  </si>
  <si>
    <t>Red A + Red D FULL Impacts/Levels/Business - Impacts - Each</t>
  </si>
  <si>
    <t>R-9261-00A-0010-1</t>
  </si>
  <si>
    <t>{AF589FEE-3A01-40B7-8CD1-DA57CA9BCF55}</t>
  </si>
  <si>
    <t>SHOQUIST INVESTMENTS II LP</t>
  </si>
  <si>
    <t>F</t>
  </si>
  <si>
    <t>PROSPER COMMONS</t>
  </si>
  <si>
    <t>5120 MEADOWSIDE LN</t>
  </si>
  <si>
    <t>PLANO</t>
  </si>
  <si>
    <t>TX</t>
  </si>
  <si>
    <t>75093-5715</t>
  </si>
  <si>
    <t>Y</t>
  </si>
  <si>
    <t>S9261</t>
  </si>
  <si>
    <t>9261-1-3</t>
  </si>
  <si>
    <t>PROSPER COMMONS (CPR)</t>
  </si>
  <si>
    <t>A</t>
  </si>
  <si>
    <t>1</t>
  </si>
  <si>
    <t>PROSPER COMMONS (CPR), BLK A, LOT 1</t>
  </si>
  <si>
    <t>2111</t>
  </si>
  <si>
    <t>E</t>
  </si>
  <si>
    <t>UNIVERSITY</t>
  </si>
  <si>
    <t>DR</t>
  </si>
  <si>
    <t>PROSPER</t>
  </si>
  <si>
    <t>75078</t>
  </si>
  <si>
    <t>2111 E UNIVERSITY DR _x000D_
PROSPER, TX 75078</t>
  </si>
  <si>
    <t>CPR</t>
  </si>
  <si>
    <t>SPR</t>
  </si>
  <si>
    <t>CAD, CPR, GCN, JCN, SPR</t>
  </si>
  <si>
    <t>20130924001337780</t>
  </si>
  <si>
    <t>SWD</t>
  </si>
  <si>
    <t>STC.A</t>
  </si>
  <si>
    <t>F1</t>
  </si>
  <si>
    <t>RE3</t>
  </si>
  <si>
    <t>SC</t>
  </si>
  <si>
    <t>R</t>
  </si>
  <si>
    <t>T</t>
  </si>
  <si>
    <t>N</t>
  </si>
  <si>
    <t>InProgress</t>
  </si>
  <si>
    <t>Style5</t>
  </si>
  <si>
    <t>Red A + Red D FULL Impacts/Levels/Business Direct Displacements - Each</t>
  </si>
  <si>
    <t>R-6147-004-0400-1</t>
  </si>
  <si>
    <t>{DE760703-3FDC-41AF-A064-F0182E21C71B}</t>
  </si>
  <si>
    <t>SECURE RV INC</t>
  </si>
  <si>
    <t>SECURE RV STORAGE/RV DALLAS</t>
  </si>
  <si>
    <t>1480 US HIGHWAY 380 W</t>
  </si>
  <si>
    <t>75078-8120</t>
  </si>
  <si>
    <t>A0147</t>
  </si>
  <si>
    <t>C0147-4</t>
  </si>
  <si>
    <t>COLLIN COUNTY SCHOOL LAND #12 SURVEY</t>
  </si>
  <si>
    <t>4</t>
  </si>
  <si>
    <t>40</t>
  </si>
  <si>
    <t>ABS A0147 COLLIN COUNTY SCHOOL LAND #12 SURVEY, SHEET 4, TRACT 40, 5.58 ACRES</t>
  </si>
  <si>
    <t>1480</t>
  </si>
  <si>
    <t>US HWY 380</t>
  </si>
  <si>
    <t>1480 US HWY 380 _x000D_
PROSPER, TX 75078</t>
  </si>
  <si>
    <t>5180</t>
  </si>
  <si>
    <t>4432</t>
  </si>
  <si>
    <t>77809</t>
  </si>
  <si>
    <t>WD</t>
  </si>
  <si>
    <t>SSF-2CC</t>
  </si>
  <si>
    <t>F2</t>
  </si>
  <si>
    <t>WM1</t>
  </si>
  <si>
    <t>SSF</t>
  </si>
  <si>
    <t>28</t>
  </si>
  <si>
    <t>Style3</t>
  </si>
  <si>
    <t>Red A + Red D FULL Impacts/Levels/Business - Induced Displacements- Each</t>
  </si>
  <si>
    <t>R-9764-00A-0010-1</t>
  </si>
  <si>
    <t>{CBB85B3D-C73C-48D0-8CF0-4F14D73C75EA}</t>
  </si>
  <si>
    <t>FIVE SAC RW LLC</t>
  </si>
  <si>
    <t>U-HAUL SELF STORAGE</t>
  </si>
  <si>
    <t>207 E CLARENDON AVE</t>
  </si>
  <si>
    <t>PHOENIX</t>
  </si>
  <si>
    <t>AZ</t>
  </si>
  <si>
    <t>85012-2072</t>
  </si>
  <si>
    <t>S9764</t>
  </si>
  <si>
    <t>9764</t>
  </si>
  <si>
    <t>U-HAUL 380 ADDITION (CPR)</t>
  </si>
  <si>
    <t>U-HAUL 380 ADDITION (CPR), BLK A, LOT 1</t>
  </si>
  <si>
    <t>1566</t>
  </si>
  <si>
    <t>1566 US HWY 380 _x000D_
PROSPER, TX 75078</t>
  </si>
  <si>
    <t>20160324000348500</t>
  </si>
  <si>
    <t>SSF-3CC</t>
  </si>
  <si>
    <t>WM4</t>
  </si>
  <si>
    <t>R-11191-00A-0010-1</t>
  </si>
  <si>
    <t>{27ED5551-26D4-4E7E-83A2-877573AF8F70}</t>
  </si>
  <si>
    <t>TEXAS HEALTH RESOURCES</t>
  </si>
  <si>
    <t>612 E LAMAR BLVD STE 1000</t>
  </si>
  <si>
    <t>ARLINGTON</t>
  </si>
  <si>
    <t>76011-4131</t>
  </si>
  <si>
    <t>S11191</t>
  </si>
  <si>
    <t>11191</t>
  </si>
  <si>
    <t>TXHR ADDITION (CPR)</t>
  </si>
  <si>
    <t>TXHR ADDITION (CPR), BLK A, LOT 1</t>
  </si>
  <si>
    <t>1970</t>
  </si>
  <si>
    <t>W</t>
  </si>
  <si>
    <t>1970 W UNIVERSITY DR _x000D_
PROSPER, TX 75078</t>
  </si>
  <si>
    <t>TPR2</t>
  </si>
  <si>
    <t>EX-XV</t>
  </si>
  <si>
    <t>CAD, CPR, GCN, JCN, SPR, TPR2</t>
  </si>
  <si>
    <t>2017</t>
  </si>
  <si>
    <t>88</t>
  </si>
  <si>
    <t>20170208010000580</t>
  </si>
  <si>
    <t>PLAT</t>
  </si>
  <si>
    <t>EXEMPT</t>
  </si>
  <si>
    <t>EX7</t>
  </si>
  <si>
    <t>HP1</t>
  </si>
  <si>
    <t>H</t>
  </si>
  <si>
    <t>R-9261-00A-0030-1</t>
  </si>
  <si>
    <t>{2BDF1E48-81D6-4FC7-9696-7CD135E41E75}</t>
  </si>
  <si>
    <t>HALLE PROPERTIES LLC</t>
  </si>
  <si>
    <t>DISCOUNT TIRE</t>
  </si>
  <si>
    <t>20225 N SCOTTSDALE RD DEPT 1100-TXD094</t>
  </si>
  <si>
    <t>SCOTTSDALE</t>
  </si>
  <si>
    <t>85255-6456</t>
  </si>
  <si>
    <t>9261-1-4</t>
  </si>
  <si>
    <t>3</t>
  </si>
  <si>
    <t>PROSPER COMMONS (CPR), BLK A, LOT 3</t>
  </si>
  <si>
    <t>2151</t>
  </si>
  <si>
    <t>2151 E UNIVERSITY DR _x000D_
PROSPER, TX 75078</t>
  </si>
  <si>
    <t>20080415000449310</t>
  </si>
  <si>
    <t>ARS</t>
  </si>
  <si>
    <t>AM3</t>
  </si>
  <si>
    <t>Displacement</t>
  </si>
  <si>
    <t>Residential/Business</t>
  </si>
  <si>
    <t>% of Property to Acquire</t>
  </si>
  <si>
    <t>Market $/SF</t>
  </si>
  <si>
    <t>Market Value of ROW</t>
  </si>
  <si>
    <t>Appraised Value Multiplier</t>
  </si>
  <si>
    <t>Adjusted $/SF</t>
  </si>
  <si>
    <t>Adjusted Value of ROW</t>
  </si>
  <si>
    <t>Added Soft Impact Costs</t>
  </si>
  <si>
    <t>Added Soft Disp Costs</t>
  </si>
  <si>
    <t>Total Soft Cost</t>
  </si>
  <si>
    <t>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</si>
</sst>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.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1" fillId="0" borderId="0" applyFont="0" applyFill="0" applyBorder="0" applyAlignment="0" applyProtection="0"/>
  </cellStyleXfs>
  <cellXfs count="9">
    <xf numFmtId="0" fontId="0" fillId="0" borderId="0" xfId="0"/>
    <xf numFmtId="1" fontId="0" fillId="0" borderId="0" xfId="0" applyNumberFormat="1"/>
    <xf numFmtId="1" fontId="0" fillId="0" borderId="0" xfId="0" applyNumberFormat="1" applyAlignment="1">
      <alignment wrapText="1"/>
    </xf>
    <xf numFmtId="1" fontId="0" fillId="0" borderId="0" xfId="0" applyNumberFormat="1" applyAlignment="1">
      <alignment horizontal="center"/>
    </xf>
    <xf numFmtId="164" fontId="0" fillId="0" borderId="0" xfId="0" applyNumberFormat="1"/>
    <xf numFmtId="44" fontId="0" fillId="0" borderId="0" xfId="42" applyFont="1"/>
    <xf numFmtId="44" fontId="0" fillId="0" borderId="0" xfId="0" applyNumberFormat="1"/>
    <xf numFmtId="2" fontId="0" fillId="0" borderId="0" xfId="0" applyNumberFormat="1"/>
    <xf numFmtId="44" fontId="16" fillId="0" borderId="0" xfId="0" applyNumberFormat="1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urrency" xfId="42" builtinId="4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E7"/>
  <sheetViews>
    <sheetView tabSelected="1" topLeftCell="DS1" workbookViewId="0">
      <selection activeCell="EE7" sqref="EE7"/>
    </sheetView>
  </sheetViews>
  <sheetFormatPr defaultRowHeight="14.4" x14ac:dyDescent="0.3"/>
  <cols>
    <col min="1" max="1" width="6.109375" style="1" bestFit="1" customWidth="1"/>
    <col min="2" max="2" width="6.21875" style="1" bestFit="1" customWidth="1"/>
    <col min="3" max="3" width="67.21875" style="1" bestFit="1" customWidth="1"/>
    <col min="4" max="4" width="26" style="1" customWidth="1"/>
    <col min="5" max="5" width="21.6640625" style="1" customWidth="1"/>
    <col min="6" max="6" width="9.109375" style="1" customWidth="1"/>
    <col min="7" max="7" width="8.44140625" style="1" customWidth="1"/>
    <col min="8" max="8" width="5" style="1" customWidth="1"/>
    <col min="9" max="9" width="8.5546875" style="1" customWidth="1"/>
    <col min="10" max="10" width="8.77734375" style="1" customWidth="1"/>
    <col min="11" max="11" width="7.6640625" style="1" customWidth="1"/>
    <col min="12" max="12" width="10" style="1" customWidth="1"/>
    <col min="13" max="14" width="11.21875" style="1" customWidth="1"/>
    <col min="15" max="15" width="7" style="1" customWidth="1"/>
    <col min="16" max="16" width="9" style="1" bestFit="1" customWidth="1"/>
    <col min="17" max="17" width="8.44140625" style="1" bestFit="1" customWidth="1"/>
    <col min="18" max="18" width="18.109375" style="1" customWidth="1"/>
    <col min="19" max="19" width="8" style="1" customWidth="1"/>
    <col min="20" max="21" width="12.33203125" style="1" customWidth="1"/>
    <col min="22" max="22" width="11.109375" style="1" customWidth="1"/>
    <col min="23" max="24" width="11.33203125" style="1" customWidth="1"/>
    <col min="25" max="26" width="11.109375" style="1" customWidth="1"/>
    <col min="27" max="27" width="10.44140625" style="1" customWidth="1"/>
    <col min="28" max="28" width="10.5546875" style="1" customWidth="1"/>
    <col min="29" max="29" width="9.5546875" style="1" customWidth="1"/>
    <col min="30" max="30" width="9.6640625" style="1" customWidth="1"/>
    <col min="31" max="31" width="39.5546875" style="1" customWidth="1"/>
    <col min="32" max="32" width="9.5546875" style="1" customWidth="1"/>
    <col min="33" max="33" width="18.109375" style="1" customWidth="1"/>
    <col min="34" max="34" width="26.6640625" style="1" customWidth="1"/>
    <col min="35" max="35" width="9.88671875" style="1" customWidth="1"/>
    <col min="36" max="36" width="11" style="1" customWidth="1"/>
    <col min="37" max="37" width="29.109375" style="1" customWidth="1"/>
    <col min="38" max="38" width="10.109375" style="1" customWidth="1"/>
    <col min="39" max="39" width="24.88671875" style="1" customWidth="1"/>
    <col min="40" max="40" width="10.109375" style="1" customWidth="1"/>
    <col min="41" max="41" width="11.109375" style="1" customWidth="1"/>
    <col min="42" max="42" width="10.109375" style="1" customWidth="1"/>
    <col min="43" max="43" width="10.6640625" style="1" customWidth="1"/>
    <col min="44" max="44" width="10.21875" style="1" customWidth="1"/>
    <col min="45" max="46" width="11" style="1" customWidth="1"/>
    <col min="47" max="47" width="38.33203125" style="1" customWidth="1"/>
    <col min="48" max="48" width="5.5546875" style="1" customWidth="1"/>
    <col min="49" max="49" width="9.109375" style="1" customWidth="1"/>
    <col min="50" max="50" width="75.44140625" style="1" customWidth="1"/>
    <col min="51" max="51" width="10.21875" style="1" customWidth="1"/>
    <col min="52" max="52" width="7.44140625" style="1" customWidth="1"/>
    <col min="53" max="53" width="10.44140625" style="1" customWidth="1"/>
    <col min="54" max="55" width="9.88671875" style="1" customWidth="1"/>
    <col min="56" max="56" width="9.33203125" style="1" customWidth="1"/>
    <col min="57" max="57" width="11.109375" style="1" customWidth="1"/>
    <col min="58" max="58" width="9.44140625" style="1" customWidth="1"/>
    <col min="59" max="59" width="9" style="1" customWidth="1"/>
    <col min="60" max="60" width="9.109375" style="1" customWidth="1"/>
    <col min="61" max="61" width="8.44140625" style="1" customWidth="1"/>
    <col min="62" max="62" width="21.109375" style="1" customWidth="1"/>
    <col min="63" max="63" width="4.33203125" style="1" customWidth="1"/>
    <col min="64" max="64" width="6.5546875" style="1" customWidth="1"/>
    <col min="65" max="65" width="5.109375" style="1" customWidth="1"/>
    <col min="66" max="66" width="11.21875" style="1" customWidth="1"/>
    <col min="67" max="67" width="27.6640625" style="1" customWidth="1"/>
    <col min="68" max="69" width="11.6640625" style="1" customWidth="1"/>
    <col min="70" max="70" width="18.21875" style="1" customWidth="1"/>
    <col min="71" max="71" width="8.21875" style="1" customWidth="1"/>
    <col min="72" max="72" width="11.21875" style="1" customWidth="1"/>
    <col min="73" max="74" width="9.6640625" style="1" customWidth="1"/>
    <col min="75" max="75" width="9" style="1" customWidth="1"/>
    <col min="76" max="76" width="9.6640625" style="1" customWidth="1"/>
    <col min="77" max="77" width="9.44140625" style="1" customWidth="1"/>
    <col min="78" max="78" width="8.33203125" style="1" customWidth="1"/>
    <col min="79" max="79" width="8.21875" style="1" customWidth="1"/>
    <col min="80" max="80" width="7.88671875" style="1" customWidth="1"/>
    <col min="81" max="81" width="10.5546875" style="1" customWidth="1"/>
    <col min="82" max="82" width="10.77734375" style="1" customWidth="1"/>
    <col min="83" max="83" width="11" style="1" customWidth="1"/>
    <col min="84" max="84" width="9.44140625" style="1" customWidth="1"/>
    <col min="85" max="85" width="6" style="1" customWidth="1"/>
    <col min="86" max="86" width="6.6640625" style="1" customWidth="1"/>
    <col min="87" max="87" width="10.5546875" style="1" customWidth="1"/>
    <col min="88" max="88" width="5.109375" style="1" customWidth="1"/>
    <col min="89" max="89" width="5.6640625" style="1" customWidth="1"/>
    <col min="90" max="90" width="6.77734375" style="1" customWidth="1"/>
    <col min="91" max="91" width="5.21875" style="1" customWidth="1"/>
    <col min="92" max="92" width="10.5546875" style="1" customWidth="1"/>
    <col min="93" max="93" width="4.88671875" style="1" customWidth="1"/>
    <col min="94" max="95" width="10.21875" style="1" customWidth="1"/>
    <col min="96" max="96" width="9.6640625" style="1" customWidth="1"/>
    <col min="97" max="97" width="10.21875" style="1" customWidth="1"/>
    <col min="98" max="98" width="10.5546875" style="1" customWidth="1"/>
    <col min="99" max="100" width="10" style="1" customWidth="1"/>
    <col min="101" max="101" width="10.109375" style="1" customWidth="1"/>
    <col min="102" max="102" width="10.77734375" style="1" customWidth="1"/>
    <col min="103" max="103" width="10.6640625" style="1" customWidth="1"/>
    <col min="104" max="104" width="9.88671875" style="1" customWidth="1"/>
    <col min="105" max="105" width="10.109375" style="1" customWidth="1"/>
    <col min="106" max="106" width="10.21875" style="1" customWidth="1"/>
    <col min="107" max="107" width="9.88671875" style="1" customWidth="1"/>
    <col min="108" max="108" width="9.6640625" style="1" customWidth="1"/>
    <col min="109" max="109" width="10.21875" style="1" customWidth="1"/>
    <col min="110" max="110" width="14.6640625" style="1" bestFit="1" customWidth="1"/>
    <col min="111" max="111" width="10" style="1" customWidth="1"/>
    <col min="112" max="112" width="13.6640625" style="1" bestFit="1" customWidth="1"/>
    <col min="113" max="113" width="10.109375" style="1" customWidth="1"/>
    <col min="114" max="114" width="10.77734375" style="1" customWidth="1"/>
    <col min="115" max="115" width="14.6640625" style="1" bestFit="1" customWidth="1"/>
    <col min="116" max="116" width="9.88671875" style="1" customWidth="1"/>
    <col min="117" max="117" width="14.6640625" style="1" bestFit="1" customWidth="1"/>
    <col min="118" max="118" width="10.21875" style="1" customWidth="1"/>
    <col min="119" max="119" width="14.6640625" style="1" bestFit="1" customWidth="1"/>
    <col min="120" max="120" width="10.6640625" style="1" customWidth="1"/>
    <col min="121" max="121" width="9.33203125" style="1" customWidth="1"/>
    <col min="122" max="122" width="10.44140625" style="1" customWidth="1"/>
    <col min="123" max="123" width="10" style="1" customWidth="1"/>
    <col min="124" max="124" width="10.109375" style="1" bestFit="1" customWidth="1"/>
    <col min="125" max="125" width="12.109375" style="1" bestFit="1" customWidth="1"/>
    <col min="126" max="126" width="21.109375" bestFit="1" customWidth="1"/>
    <col min="127" max="127" width="10.88671875" bestFit="1" customWidth="1"/>
    <col min="128" max="128" width="19" bestFit="1" customWidth="1"/>
    <col min="129" max="129" width="22.5546875" bestFit="1" customWidth="1"/>
    <col min="130" max="130" width="12" bestFit="1" customWidth="1"/>
    <col min="131" max="131" width="20.109375" bestFit="1" customWidth="1"/>
    <col min="132" max="132" width="21.109375" bestFit="1" customWidth="1"/>
    <col min="133" max="133" width="18.88671875" bestFit="1" customWidth="1"/>
    <col min="134" max="134" width="13.21875" bestFit="1" customWidth="1"/>
    <col min="135" max="135" width="15.109375" bestFit="1" customWidth="1"/>
  </cols>
  <sheetData>
    <row r="1" spans="1:135" x14ac:dyDescent="0.3">
      <c r="A1" s="1" t="s">
        <v>0</v>
      </c>
      <c r="B1" s="1" t="s">
        <v>1</v>
      </c>
      <c r="C1" s="1" t="s">
        <v>2</v>
      </c>
      <c r="D1" s="1" t="s">
        <v>245</v>
      </c>
      <c r="E1" s="1" t="s">
        <v>246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T1" s="1" t="s">
        <v>69</v>
      </c>
      <c r="BU1" s="1" t="s">
        <v>70</v>
      </c>
      <c r="BV1" s="1" t="s">
        <v>71</v>
      </c>
      <c r="BW1" s="1" t="s">
        <v>72</v>
      </c>
      <c r="BX1" s="1" t="s">
        <v>73</v>
      </c>
      <c r="BY1" s="1" t="s">
        <v>74</v>
      </c>
      <c r="BZ1" s="1" t="s">
        <v>75</v>
      </c>
      <c r="CA1" s="1" t="s">
        <v>76</v>
      </c>
      <c r="CB1" s="1" t="s">
        <v>77</v>
      </c>
      <c r="CC1" s="1" t="s">
        <v>78</v>
      </c>
      <c r="CD1" s="1" t="s">
        <v>79</v>
      </c>
      <c r="CE1" s="1" t="s">
        <v>80</v>
      </c>
      <c r="CF1" s="1" t="s">
        <v>81</v>
      </c>
      <c r="CG1" s="1" t="s">
        <v>82</v>
      </c>
      <c r="CH1" s="1" t="s">
        <v>83</v>
      </c>
      <c r="CI1" s="1" t="s">
        <v>84</v>
      </c>
      <c r="CJ1" s="1" t="s">
        <v>85</v>
      </c>
      <c r="CK1" s="1" t="s">
        <v>86</v>
      </c>
      <c r="CL1" s="1" t="s">
        <v>87</v>
      </c>
      <c r="CM1" s="1" t="s">
        <v>88</v>
      </c>
      <c r="CN1" s="1" t="s">
        <v>89</v>
      </c>
      <c r="CO1" s="1" t="s">
        <v>90</v>
      </c>
      <c r="CP1" s="1" t="s">
        <v>91</v>
      </c>
      <c r="CQ1" s="1" t="s">
        <v>92</v>
      </c>
      <c r="CR1" s="1" t="s">
        <v>93</v>
      </c>
      <c r="CS1" s="1" t="s">
        <v>94</v>
      </c>
      <c r="CT1" s="1" t="s">
        <v>95</v>
      </c>
      <c r="CU1" s="1" t="s">
        <v>96</v>
      </c>
      <c r="CV1" s="1" t="s">
        <v>97</v>
      </c>
      <c r="CW1" s="1" t="s">
        <v>98</v>
      </c>
      <c r="CX1" s="1" t="s">
        <v>99</v>
      </c>
      <c r="CY1" s="1" t="s">
        <v>100</v>
      </c>
      <c r="CZ1" s="1" t="s">
        <v>101</v>
      </c>
      <c r="DA1" s="1" t="s">
        <v>102</v>
      </c>
      <c r="DB1" s="1" t="s">
        <v>103</v>
      </c>
      <c r="DC1" s="1" t="s">
        <v>104</v>
      </c>
      <c r="DD1" s="1" t="s">
        <v>105</v>
      </c>
      <c r="DE1" s="1" t="s">
        <v>106</v>
      </c>
      <c r="DF1" s="1" t="s">
        <v>107</v>
      </c>
      <c r="DG1" s="1" t="s">
        <v>108</v>
      </c>
      <c r="DH1" s="1" t="s">
        <v>109</v>
      </c>
      <c r="DI1" s="1" t="s">
        <v>110</v>
      </c>
      <c r="DJ1" s="1" t="s">
        <v>111</v>
      </c>
      <c r="DK1" s="1" t="s">
        <v>112</v>
      </c>
      <c r="DL1" s="1" t="s">
        <v>113</v>
      </c>
      <c r="DM1" s="1" t="s">
        <v>114</v>
      </c>
      <c r="DN1" s="1" t="s">
        <v>115</v>
      </c>
      <c r="DO1" s="1" t="s">
        <v>116</v>
      </c>
      <c r="DP1" s="1" t="s">
        <v>117</v>
      </c>
      <c r="DQ1" s="1" t="s">
        <v>118</v>
      </c>
      <c r="DR1" s="1" t="s">
        <v>119</v>
      </c>
      <c r="DS1" s="1" t="s">
        <v>120</v>
      </c>
      <c r="DT1" s="1" t="s">
        <v>121</v>
      </c>
      <c r="DU1" s="1" t="s">
        <v>122</v>
      </c>
      <c r="DV1" s="1" t="s">
        <v>247</v>
      </c>
      <c r="DW1" s="3" t="s">
        <v>248</v>
      </c>
      <c r="DX1" s="1" t="s">
        <v>249</v>
      </c>
      <c r="DY1" s="1" t="s">
        <v>250</v>
      </c>
      <c r="DZ1" s="1" t="s">
        <v>251</v>
      </c>
      <c r="EA1" s="1" t="s">
        <v>252</v>
      </c>
      <c r="EB1" s="1" t="s">
        <v>253</v>
      </c>
      <c r="EC1" s="1" t="s">
        <v>254</v>
      </c>
      <c r="ED1" s="1" t="s">
        <v>255</v>
      </c>
      <c r="EE1" s="1" t="s">
        <v>256</v>
      </c>
    </row>
    <row r="2" spans="1:135" ht="28.8" x14ac:dyDescent="0.3">
      <c r="A2" s="1">
        <v>35</v>
      </c>
      <c r="B2" s="1" t="s">
        <v>123</v>
      </c>
      <c r="C2" s="1" t="s">
        <v>124</v>
      </c>
      <c r="D2" s="1" t="b">
        <f>ISNUMBER(SEARCH("Displacements",C2))</f>
        <v>0</v>
      </c>
      <c r="E2" s="1" t="str">
        <f>IF(ISNUMBER(SEARCH("Residential",C2)),"Residential", "Business")</f>
        <v>Business</v>
      </c>
      <c r="F2" s="1">
        <v>0</v>
      </c>
      <c r="G2" s="1">
        <v>0</v>
      </c>
      <c r="H2" s="1">
        <v>0</v>
      </c>
      <c r="I2" s="1">
        <v>-1</v>
      </c>
      <c r="J2" s="1">
        <v>0</v>
      </c>
      <c r="M2" s="1">
        <v>1.92901785423E-3</v>
      </c>
      <c r="N2" s="1">
        <v>8.4209894379999994E-8</v>
      </c>
      <c r="O2" s="1">
        <v>57080</v>
      </c>
      <c r="P2" s="1">
        <v>60491</v>
      </c>
      <c r="Q2" s="1">
        <v>2632828</v>
      </c>
      <c r="R2" s="1" t="s">
        <v>125</v>
      </c>
      <c r="W2" s="1">
        <v>78469.247246300001</v>
      </c>
      <c r="X2" s="1">
        <v>1108.73266373</v>
      </c>
      <c r="Y2" s="1">
        <v>78469.25</v>
      </c>
      <c r="Z2" s="1">
        <v>1108.73266373</v>
      </c>
      <c r="AE2" s="1" t="s">
        <v>126</v>
      </c>
      <c r="AF2" s="1">
        <v>2632828</v>
      </c>
      <c r="AG2" s="1" t="s">
        <v>125</v>
      </c>
      <c r="AH2" s="1" t="s">
        <v>127</v>
      </c>
      <c r="AI2" s="1" t="s">
        <v>128</v>
      </c>
      <c r="AJ2" s="1">
        <v>100</v>
      </c>
      <c r="AK2" s="1" t="s">
        <v>129</v>
      </c>
      <c r="AM2" s="1" t="s">
        <v>130</v>
      </c>
      <c r="AO2" s="1" t="s">
        <v>131</v>
      </c>
      <c r="AP2" s="1" t="s">
        <v>132</v>
      </c>
      <c r="AQ2" s="1" t="s">
        <v>133</v>
      </c>
      <c r="AR2" s="1" t="s">
        <v>134</v>
      </c>
      <c r="AS2" s="1" t="s">
        <v>135</v>
      </c>
      <c r="AT2" s="1" t="s">
        <v>136</v>
      </c>
      <c r="AU2" s="1" t="s">
        <v>137</v>
      </c>
      <c r="AV2" s="1" t="s">
        <v>138</v>
      </c>
      <c r="AW2" s="1" t="s">
        <v>139</v>
      </c>
      <c r="AX2" s="1" t="s">
        <v>140</v>
      </c>
      <c r="BA2" s="1">
        <v>0</v>
      </c>
      <c r="BB2" s="1">
        <v>0</v>
      </c>
      <c r="BC2" s="1" t="s">
        <v>141</v>
      </c>
      <c r="BD2" s="1" t="s">
        <v>142</v>
      </c>
      <c r="BE2" s="1" t="s">
        <v>143</v>
      </c>
      <c r="BF2" s="1" t="s">
        <v>144</v>
      </c>
      <c r="BG2" s="1" t="s">
        <v>145</v>
      </c>
      <c r="BH2" s="1" t="s">
        <v>132</v>
      </c>
      <c r="BI2" s="1" t="s">
        <v>146</v>
      </c>
      <c r="BJ2" s="2" t="s">
        <v>147</v>
      </c>
      <c r="BK2" s="1" t="s">
        <v>148</v>
      </c>
      <c r="BL2" s="1" t="s">
        <v>149</v>
      </c>
      <c r="BO2" s="1" t="s">
        <v>150</v>
      </c>
      <c r="BR2" s="1" t="s">
        <v>151</v>
      </c>
      <c r="BS2" s="1">
        <v>41540</v>
      </c>
      <c r="BT2" s="1" t="s">
        <v>152</v>
      </c>
      <c r="BU2" s="1">
        <v>1.506</v>
      </c>
      <c r="BV2" s="1">
        <v>0</v>
      </c>
      <c r="BW2" s="1">
        <v>65601.36</v>
      </c>
      <c r="BX2" s="1">
        <v>65601.36</v>
      </c>
      <c r="BY2" s="1">
        <v>11087</v>
      </c>
      <c r="BZ2" s="1" t="s">
        <v>153</v>
      </c>
      <c r="CA2" s="1" t="s">
        <v>154</v>
      </c>
      <c r="CB2" s="1" t="s">
        <v>155</v>
      </c>
      <c r="CC2" s="1" t="s">
        <v>156</v>
      </c>
      <c r="CD2" s="1" t="s">
        <v>157</v>
      </c>
      <c r="CE2" s="1" t="s">
        <v>158</v>
      </c>
      <c r="CF2" s="1">
        <v>2008</v>
      </c>
      <c r="CG2" s="1">
        <v>2008</v>
      </c>
      <c r="CI2" s="1" t="s">
        <v>154</v>
      </c>
      <c r="CL2" s="1">
        <v>1</v>
      </c>
      <c r="CM2" s="1">
        <v>7</v>
      </c>
      <c r="CN2" s="1">
        <v>100</v>
      </c>
      <c r="CO2" s="1" t="s">
        <v>159</v>
      </c>
      <c r="CP2" s="1">
        <v>39399</v>
      </c>
      <c r="CQ2" s="1" t="s">
        <v>160</v>
      </c>
      <c r="CR2" s="1">
        <v>2019</v>
      </c>
      <c r="CS2" s="1">
        <v>0</v>
      </c>
      <c r="CT2" s="1">
        <v>0</v>
      </c>
      <c r="CU2" s="1">
        <v>0</v>
      </c>
      <c r="CV2" s="1">
        <v>0</v>
      </c>
      <c r="CW2" s="1">
        <v>0</v>
      </c>
      <c r="CX2" s="1">
        <v>0</v>
      </c>
      <c r="CY2" s="1">
        <v>0</v>
      </c>
      <c r="CZ2" s="1">
        <v>0</v>
      </c>
      <c r="DA2" s="1">
        <v>0</v>
      </c>
      <c r="DB2" s="1">
        <v>0</v>
      </c>
      <c r="DC2" s="1">
        <v>0</v>
      </c>
      <c r="DD2" s="1">
        <v>2018</v>
      </c>
      <c r="DE2" s="5">
        <v>0</v>
      </c>
      <c r="DF2" s="5">
        <v>1944468</v>
      </c>
      <c r="DG2" s="5">
        <v>0</v>
      </c>
      <c r="DH2" s="5">
        <v>1180824</v>
      </c>
      <c r="DI2" s="5">
        <v>0</v>
      </c>
      <c r="DJ2" s="5">
        <v>0</v>
      </c>
      <c r="DK2" s="5">
        <v>3125292</v>
      </c>
      <c r="DL2" s="5">
        <v>0</v>
      </c>
      <c r="DM2" s="5">
        <v>3125292</v>
      </c>
      <c r="DN2" s="5">
        <v>0</v>
      </c>
      <c r="DO2" s="5">
        <v>3125292</v>
      </c>
      <c r="DP2" s="1">
        <v>2008</v>
      </c>
      <c r="DQ2" s="1">
        <v>2619067</v>
      </c>
      <c r="DR2" s="1" t="s">
        <v>138</v>
      </c>
      <c r="DS2" s="1" t="s">
        <v>139</v>
      </c>
      <c r="DT2" s="1">
        <v>2.46</v>
      </c>
      <c r="DU2" s="4">
        <v>0.21508978357899999</v>
      </c>
      <c r="DV2" s="4">
        <f>IF(ROUND(DU2/(BX2/43560),4)&lt;0.95,ROUND(DU2/(BX2/43560),4),1)</f>
        <v>0.14280000000000001</v>
      </c>
      <c r="DW2" s="5">
        <f>((DK2-(DE2+DF2))/BX2)</f>
        <v>17.999992683078521</v>
      </c>
      <c r="DX2" s="6">
        <f>IF(D2=TRUE,(DE2+DF2)+DU2*43560*DW2,DU2*43560*DW2)</f>
        <v>168647.52895410961</v>
      </c>
      <c r="DY2" s="7">
        <f>IF(E2="Residential",1.5, IF(D2=TRUE, 2.2,1.8))</f>
        <v>1.8</v>
      </c>
      <c r="DZ2" s="7">
        <f>MAX(DW2*DY2,12)</f>
        <v>32.399986829541341</v>
      </c>
      <c r="EA2" s="5">
        <f>IF(D2=TRUE,DK2*DY2,DU2*43560*DZ2)</f>
        <v>303565.55211739731</v>
      </c>
      <c r="EB2" s="6">
        <f>IF(DX2&gt;1000,IF(E2="Residential", 71000, 105000),11000)</f>
        <v>105000</v>
      </c>
      <c r="EC2" s="6">
        <f>IF(D2=TRUE,IF(E2="Business",224000,162000),0)</f>
        <v>0</v>
      </c>
      <c r="ED2" s="6">
        <f>EB2+EC2</f>
        <v>105000</v>
      </c>
      <c r="EE2" s="6">
        <f>ROUNDUP((EA2+ED2),-2)</f>
        <v>408600</v>
      </c>
    </row>
    <row r="3" spans="1:135" ht="28.8" x14ac:dyDescent="0.3">
      <c r="A3" s="1">
        <v>141</v>
      </c>
      <c r="B3" s="1" t="s">
        <v>161</v>
      </c>
      <c r="C3" s="1" t="s">
        <v>162</v>
      </c>
      <c r="D3" s="1" t="b">
        <f t="shared" ref="D3:D6" si="0">ISNUMBER(SEARCH("Displacements",C3))</f>
        <v>1</v>
      </c>
      <c r="E3" s="1" t="str">
        <f t="shared" ref="E3:E6" si="1">IF(ISNUMBER(SEARCH("Residential",C3)),"Residential", "Business")</f>
        <v>Business</v>
      </c>
      <c r="F3" s="1">
        <v>2</v>
      </c>
      <c r="G3" s="1">
        <v>0</v>
      </c>
      <c r="H3" s="1">
        <v>0</v>
      </c>
      <c r="I3" s="1">
        <v>-1</v>
      </c>
      <c r="J3" s="1">
        <v>0</v>
      </c>
      <c r="M3" s="1">
        <v>6.4113264474099999E-3</v>
      </c>
      <c r="N3" s="1">
        <v>2.0671228019199999E-6</v>
      </c>
      <c r="O3" s="1">
        <v>68750</v>
      </c>
      <c r="P3" s="1">
        <v>64308</v>
      </c>
      <c r="Q3" s="1">
        <v>2517542</v>
      </c>
      <c r="R3" s="1" t="s">
        <v>163</v>
      </c>
      <c r="W3" s="1">
        <v>229985.80603800001</v>
      </c>
      <c r="X3" s="1">
        <v>2228.75195734</v>
      </c>
      <c r="Y3" s="1">
        <v>229985.810547</v>
      </c>
      <c r="Z3" s="1">
        <v>2228.75195734</v>
      </c>
      <c r="AE3" s="1" t="s">
        <v>164</v>
      </c>
      <c r="AF3" s="1">
        <v>2517542</v>
      </c>
      <c r="AG3" s="1" t="s">
        <v>163</v>
      </c>
      <c r="AH3" s="1" t="s">
        <v>165</v>
      </c>
      <c r="AI3" s="1" t="s">
        <v>128</v>
      </c>
      <c r="AJ3" s="1">
        <v>100</v>
      </c>
      <c r="AK3" s="1" t="s">
        <v>166</v>
      </c>
      <c r="AM3" s="1" t="s">
        <v>167</v>
      </c>
      <c r="AO3" s="1" t="s">
        <v>145</v>
      </c>
      <c r="AP3" s="1" t="s">
        <v>132</v>
      </c>
      <c r="AQ3" s="1" t="s">
        <v>168</v>
      </c>
      <c r="AR3" s="1" t="s">
        <v>134</v>
      </c>
      <c r="AS3" s="1" t="s">
        <v>169</v>
      </c>
      <c r="AT3" s="1" t="s">
        <v>170</v>
      </c>
      <c r="AU3" s="1" t="s">
        <v>171</v>
      </c>
      <c r="AV3" s="1" t="s">
        <v>172</v>
      </c>
      <c r="AW3" s="1" t="s">
        <v>173</v>
      </c>
      <c r="AX3" s="1" t="s">
        <v>174</v>
      </c>
      <c r="BA3" s="1">
        <v>0</v>
      </c>
      <c r="BB3" s="1">
        <v>0</v>
      </c>
      <c r="BC3" s="1" t="s">
        <v>175</v>
      </c>
      <c r="BE3" s="1" t="s">
        <v>176</v>
      </c>
      <c r="BG3" s="1" t="s">
        <v>145</v>
      </c>
      <c r="BH3" s="1" t="s">
        <v>132</v>
      </c>
      <c r="BI3" s="1" t="s">
        <v>146</v>
      </c>
      <c r="BJ3" s="2" t="s">
        <v>177</v>
      </c>
      <c r="BK3" s="1" t="s">
        <v>148</v>
      </c>
      <c r="BL3" s="1" t="s">
        <v>149</v>
      </c>
      <c r="BO3" s="1" t="s">
        <v>150</v>
      </c>
      <c r="BP3" s="1" t="s">
        <v>178</v>
      </c>
      <c r="BQ3" s="1" t="s">
        <v>179</v>
      </c>
      <c r="BR3" s="1" t="s">
        <v>180</v>
      </c>
      <c r="BS3" s="1">
        <v>37407</v>
      </c>
      <c r="BT3" s="1" t="s">
        <v>181</v>
      </c>
      <c r="BU3" s="1">
        <v>5.58</v>
      </c>
      <c r="BV3" s="1">
        <v>0</v>
      </c>
      <c r="BW3" s="1">
        <v>243064.8</v>
      </c>
      <c r="BX3" s="1">
        <v>243064.8</v>
      </c>
      <c r="BY3" s="1">
        <v>50110</v>
      </c>
      <c r="BZ3" s="1" t="s">
        <v>182</v>
      </c>
      <c r="CA3" s="1" t="s">
        <v>183</v>
      </c>
      <c r="CB3" s="1" t="s">
        <v>184</v>
      </c>
      <c r="CC3" s="1" t="s">
        <v>185</v>
      </c>
      <c r="CD3" s="1" t="s">
        <v>157</v>
      </c>
      <c r="CE3" s="1" t="s">
        <v>158</v>
      </c>
      <c r="CF3" s="1">
        <v>2005</v>
      </c>
      <c r="CG3" s="1">
        <v>2002</v>
      </c>
      <c r="CI3" s="1" t="s">
        <v>183</v>
      </c>
      <c r="CL3" s="1">
        <v>1</v>
      </c>
      <c r="CM3" s="1">
        <v>0</v>
      </c>
      <c r="CN3" s="1">
        <v>100</v>
      </c>
      <c r="CO3" s="1" t="s">
        <v>159</v>
      </c>
      <c r="CP3" s="1">
        <v>37681</v>
      </c>
      <c r="CQ3" s="1" t="s">
        <v>160</v>
      </c>
      <c r="CR3" s="1">
        <v>2019</v>
      </c>
      <c r="CS3" s="1">
        <v>0</v>
      </c>
      <c r="CT3" s="1">
        <v>0</v>
      </c>
      <c r="CU3" s="1">
        <v>0</v>
      </c>
      <c r="CV3" s="1">
        <v>0</v>
      </c>
      <c r="CW3" s="1">
        <v>0</v>
      </c>
      <c r="CX3" s="1">
        <v>0</v>
      </c>
      <c r="CY3" s="1">
        <v>0</v>
      </c>
      <c r="CZ3" s="1">
        <v>0</v>
      </c>
      <c r="DA3" s="1">
        <v>0</v>
      </c>
      <c r="DB3" s="1">
        <v>0</v>
      </c>
      <c r="DC3" s="1">
        <v>0</v>
      </c>
      <c r="DD3" s="1">
        <v>2018</v>
      </c>
      <c r="DE3" s="5">
        <v>0</v>
      </c>
      <c r="DF3" s="5">
        <v>59738</v>
      </c>
      <c r="DG3" s="5">
        <v>0</v>
      </c>
      <c r="DH3" s="5">
        <v>2430648</v>
      </c>
      <c r="DI3" s="5">
        <v>0</v>
      </c>
      <c r="DJ3" s="5">
        <v>0</v>
      </c>
      <c r="DK3" s="5">
        <v>2490386</v>
      </c>
      <c r="DL3" s="5">
        <v>0</v>
      </c>
      <c r="DM3" s="5">
        <v>2490386</v>
      </c>
      <c r="DN3" s="5">
        <v>0</v>
      </c>
      <c r="DO3" s="5">
        <v>2490386</v>
      </c>
      <c r="DP3" s="1">
        <v>2003</v>
      </c>
      <c r="DQ3" s="1">
        <v>2137961</v>
      </c>
      <c r="DR3" s="1" t="s">
        <v>172</v>
      </c>
      <c r="DS3" s="1" t="s">
        <v>186</v>
      </c>
      <c r="DT3" s="1">
        <v>15.7898</v>
      </c>
      <c r="DU3" s="4">
        <v>5.2797688110700003</v>
      </c>
      <c r="DV3" s="4">
        <f t="shared" ref="DV3:DV6" si="2">IF(ROUND(DU3/(BX3/43560),4)&lt;0.95,ROUND(DU3/(BX3/43560),4),1)</f>
        <v>0.94620000000000004</v>
      </c>
      <c r="DW3" s="5">
        <f t="shared" ref="DW3:DW6" si="3">((DK3-(DE3+DF3))/BX3)</f>
        <v>10</v>
      </c>
      <c r="DX3" s="6">
        <f t="shared" ref="DX3:DX6" si="4">IF(D3=TRUE,(DE3+DF3)+DU3*43560*DW3,DU3*43560*DW3)</f>
        <v>2359605.2941020918</v>
      </c>
      <c r="DY3" s="7">
        <f t="shared" ref="DY3:DY6" si="5">IF(E3="Residential",1.5, IF(D3=TRUE, 2.2,1.8))</f>
        <v>2.2000000000000002</v>
      </c>
      <c r="DZ3" s="7">
        <f t="shared" ref="DZ3:DZ6" si="6">MAX(DW3*DY3,12)</f>
        <v>22</v>
      </c>
      <c r="EA3" s="5">
        <f t="shared" ref="EA3:EA6" si="7">IF(D3=TRUE,DK3*DY3,DU3*43560*DZ3)</f>
        <v>5478849.2000000002</v>
      </c>
      <c r="EB3" s="6">
        <f t="shared" ref="EB3:EB6" si="8">IF(DX3&gt;1000,IF(E3="Residential", 71000, 105000),11000)</f>
        <v>105000</v>
      </c>
      <c r="EC3" s="6">
        <f t="shared" ref="EC3:EC6" si="9">IF(D3=TRUE,IF(E3="Business",224000,162000),0)</f>
        <v>224000</v>
      </c>
      <c r="ED3" s="6">
        <f t="shared" ref="ED3:ED6" si="10">EB3+EC3</f>
        <v>329000</v>
      </c>
      <c r="EE3" s="6">
        <f t="shared" ref="EE3:EE6" si="11">ROUNDUP((EA3+ED3),-2)</f>
        <v>5807900</v>
      </c>
    </row>
    <row r="4" spans="1:135" ht="28.8" x14ac:dyDescent="0.3">
      <c r="A4" s="1">
        <v>59</v>
      </c>
      <c r="B4" s="1" t="s">
        <v>187</v>
      </c>
      <c r="C4" s="1" t="s">
        <v>188</v>
      </c>
      <c r="D4" s="1" t="b">
        <f t="shared" si="0"/>
        <v>1</v>
      </c>
      <c r="E4" s="1" t="str">
        <f t="shared" si="1"/>
        <v>Business</v>
      </c>
      <c r="F4" s="1">
        <v>1</v>
      </c>
      <c r="G4" s="1">
        <v>0</v>
      </c>
      <c r="H4" s="1">
        <v>0</v>
      </c>
      <c r="I4" s="1">
        <v>-1</v>
      </c>
      <c r="J4" s="1">
        <v>0</v>
      </c>
      <c r="M4" s="1">
        <v>6.4780234587599999E-3</v>
      </c>
      <c r="N4" s="1">
        <v>2.1396504522800002E-6</v>
      </c>
      <c r="O4" s="1">
        <v>225920</v>
      </c>
      <c r="P4" s="1">
        <v>226145</v>
      </c>
      <c r="Q4" s="1">
        <v>2656074</v>
      </c>
      <c r="R4" s="1" t="s">
        <v>189</v>
      </c>
      <c r="W4" s="1">
        <v>239950.570351</v>
      </c>
      <c r="X4" s="1">
        <v>2255.8243514000001</v>
      </c>
      <c r="Y4" s="1">
        <v>238628.177734</v>
      </c>
      <c r="Z4" s="1">
        <v>2255.5510217400001</v>
      </c>
      <c r="AE4" s="1" t="s">
        <v>190</v>
      </c>
      <c r="AF4" s="1">
        <v>2656074</v>
      </c>
      <c r="AG4" s="1" t="s">
        <v>189</v>
      </c>
      <c r="AH4" s="1" t="s">
        <v>191</v>
      </c>
      <c r="AI4" s="1" t="s">
        <v>128</v>
      </c>
      <c r="AJ4" s="1">
        <v>100</v>
      </c>
      <c r="AK4" s="1" t="s">
        <v>192</v>
      </c>
      <c r="AM4" s="1" t="s">
        <v>193</v>
      </c>
      <c r="AO4" s="1" t="s">
        <v>194</v>
      </c>
      <c r="AP4" s="1" t="s">
        <v>195</v>
      </c>
      <c r="AQ4" s="1" t="s">
        <v>196</v>
      </c>
      <c r="AR4" s="1" t="s">
        <v>134</v>
      </c>
      <c r="AS4" s="1" t="s">
        <v>197</v>
      </c>
      <c r="AT4" s="1" t="s">
        <v>198</v>
      </c>
      <c r="AU4" s="1" t="s">
        <v>199</v>
      </c>
      <c r="AV4" s="1" t="s">
        <v>138</v>
      </c>
      <c r="AW4" s="1" t="s">
        <v>139</v>
      </c>
      <c r="AX4" s="1" t="s">
        <v>200</v>
      </c>
      <c r="BA4" s="1">
        <v>0</v>
      </c>
      <c r="BB4" s="1">
        <v>0</v>
      </c>
      <c r="BC4" s="1" t="s">
        <v>201</v>
      </c>
      <c r="BE4" s="1" t="s">
        <v>176</v>
      </c>
      <c r="BG4" s="1" t="s">
        <v>145</v>
      </c>
      <c r="BH4" s="1" t="s">
        <v>132</v>
      </c>
      <c r="BI4" s="1" t="s">
        <v>146</v>
      </c>
      <c r="BJ4" s="2" t="s">
        <v>202</v>
      </c>
      <c r="BK4" s="1" t="s">
        <v>148</v>
      </c>
      <c r="BL4" s="1" t="s">
        <v>149</v>
      </c>
      <c r="BO4" s="1" t="s">
        <v>150</v>
      </c>
      <c r="BR4" s="1" t="s">
        <v>203</v>
      </c>
      <c r="BS4" s="1">
        <v>42451</v>
      </c>
      <c r="BT4" s="1" t="s">
        <v>181</v>
      </c>
      <c r="BU4" s="1">
        <v>5.4909999999999997</v>
      </c>
      <c r="BV4" s="1">
        <v>0</v>
      </c>
      <c r="BW4" s="1">
        <v>239187.96</v>
      </c>
      <c r="BX4" s="1">
        <v>239187.96</v>
      </c>
      <c r="BY4" s="1">
        <v>133200</v>
      </c>
      <c r="BZ4" s="1" t="s">
        <v>204</v>
      </c>
      <c r="CA4" s="1" t="s">
        <v>183</v>
      </c>
      <c r="CB4" s="1" t="s">
        <v>205</v>
      </c>
      <c r="CC4" s="1" t="s">
        <v>185</v>
      </c>
      <c r="CD4" s="1" t="s">
        <v>157</v>
      </c>
      <c r="CE4" s="1" t="s">
        <v>158</v>
      </c>
      <c r="CF4" s="1">
        <v>2008</v>
      </c>
      <c r="CG4" s="1">
        <v>2008</v>
      </c>
      <c r="CI4" s="1" t="s">
        <v>183</v>
      </c>
      <c r="CL4" s="1">
        <v>1</v>
      </c>
      <c r="CM4" s="1">
        <v>300</v>
      </c>
      <c r="CN4" s="1">
        <v>100</v>
      </c>
      <c r="CO4" s="1" t="s">
        <v>159</v>
      </c>
      <c r="CP4" s="1">
        <v>40060</v>
      </c>
      <c r="CQ4" s="1" t="s">
        <v>160</v>
      </c>
      <c r="CR4" s="1">
        <v>2019</v>
      </c>
      <c r="CS4" s="1">
        <v>0</v>
      </c>
      <c r="CT4" s="1">
        <v>0</v>
      </c>
      <c r="CU4" s="1">
        <v>0</v>
      </c>
      <c r="CV4" s="1">
        <v>0</v>
      </c>
      <c r="CW4" s="1">
        <v>0</v>
      </c>
      <c r="CX4" s="1">
        <v>0</v>
      </c>
      <c r="CY4" s="1">
        <v>0</v>
      </c>
      <c r="CZ4" s="1">
        <v>0</v>
      </c>
      <c r="DA4" s="1">
        <v>0</v>
      </c>
      <c r="DB4" s="1">
        <v>0</v>
      </c>
      <c r="DC4" s="1">
        <v>0</v>
      </c>
      <c r="DD4" s="1">
        <v>2018</v>
      </c>
      <c r="DE4" s="5">
        <v>0</v>
      </c>
      <c r="DF4" s="5">
        <v>8090270</v>
      </c>
      <c r="DG4" s="5">
        <v>0</v>
      </c>
      <c r="DH4" s="5">
        <v>2391880</v>
      </c>
      <c r="DI4" s="5">
        <v>0</v>
      </c>
      <c r="DJ4" s="5">
        <v>0</v>
      </c>
      <c r="DK4" s="5">
        <v>10482150</v>
      </c>
      <c r="DL4" s="5">
        <v>0</v>
      </c>
      <c r="DM4" s="5">
        <v>10482150</v>
      </c>
      <c r="DN4" s="5">
        <v>0</v>
      </c>
      <c r="DO4" s="5">
        <v>10482150</v>
      </c>
      <c r="DP4" s="1">
        <v>0</v>
      </c>
      <c r="DQ4" s="1">
        <v>0</v>
      </c>
      <c r="DT4" s="1">
        <v>0</v>
      </c>
      <c r="DU4" s="4">
        <v>5.46501560993</v>
      </c>
      <c r="DV4" s="4">
        <f t="shared" si="2"/>
        <v>1</v>
      </c>
      <c r="DW4" s="5">
        <f t="shared" si="3"/>
        <v>10.000001672324979</v>
      </c>
      <c r="DX4" s="6">
        <f t="shared" si="4"/>
        <v>10470831.197792636</v>
      </c>
      <c r="DY4" s="7">
        <f t="shared" si="5"/>
        <v>2.2000000000000002</v>
      </c>
      <c r="DZ4" s="7">
        <f t="shared" si="6"/>
        <v>22.000003679114954</v>
      </c>
      <c r="EA4" s="5">
        <f t="shared" si="7"/>
        <v>23060730</v>
      </c>
      <c r="EB4" s="6">
        <f t="shared" si="8"/>
        <v>105000</v>
      </c>
      <c r="EC4" s="6">
        <f t="shared" si="9"/>
        <v>224000</v>
      </c>
      <c r="ED4" s="6">
        <f t="shared" si="10"/>
        <v>329000</v>
      </c>
      <c r="EE4" s="6">
        <f t="shared" si="11"/>
        <v>23389800</v>
      </c>
    </row>
    <row r="5" spans="1:135" ht="28.8" x14ac:dyDescent="0.3">
      <c r="A5" s="1">
        <v>25</v>
      </c>
      <c r="B5" s="1" t="s">
        <v>123</v>
      </c>
      <c r="C5" s="1" t="s">
        <v>124</v>
      </c>
      <c r="D5" s="1" t="b">
        <f t="shared" si="0"/>
        <v>0</v>
      </c>
      <c r="E5" s="1" t="str">
        <f t="shared" si="1"/>
        <v>Business</v>
      </c>
      <c r="F5" s="1">
        <v>0</v>
      </c>
      <c r="G5" s="1">
        <v>0</v>
      </c>
      <c r="H5" s="1">
        <v>0</v>
      </c>
      <c r="I5" s="1">
        <v>-1</v>
      </c>
      <c r="J5" s="1">
        <v>0</v>
      </c>
      <c r="M5" s="1">
        <v>5.1224694657600002E-3</v>
      </c>
      <c r="N5" s="1">
        <v>1.5897477489999999E-7</v>
      </c>
      <c r="O5" s="1">
        <v>269998</v>
      </c>
      <c r="P5" s="1">
        <v>265874</v>
      </c>
      <c r="Q5" s="1">
        <v>2751969</v>
      </c>
      <c r="R5" s="1" t="s">
        <v>206</v>
      </c>
      <c r="W5" s="1">
        <v>451709.00243400002</v>
      </c>
      <c r="X5" s="1">
        <v>2693.7155102900001</v>
      </c>
      <c r="Y5" s="1">
        <v>451709.02539099997</v>
      </c>
      <c r="Z5" s="1">
        <v>2693.7154517899999</v>
      </c>
      <c r="AE5" s="1" t="s">
        <v>207</v>
      </c>
      <c r="AF5" s="1">
        <v>2751969</v>
      </c>
      <c r="AG5" s="1" t="s">
        <v>206</v>
      </c>
      <c r="AH5" s="1" t="s">
        <v>208</v>
      </c>
      <c r="AI5" s="1" t="s">
        <v>128</v>
      </c>
      <c r="AJ5" s="1">
        <v>100</v>
      </c>
      <c r="AM5" s="1" t="s">
        <v>209</v>
      </c>
      <c r="AO5" s="1" t="s">
        <v>210</v>
      </c>
      <c r="AP5" s="1" t="s">
        <v>132</v>
      </c>
      <c r="AQ5" s="1" t="s">
        <v>211</v>
      </c>
      <c r="AR5" s="1" t="s">
        <v>134</v>
      </c>
      <c r="AS5" s="1" t="s">
        <v>212</v>
      </c>
      <c r="AT5" s="1" t="s">
        <v>213</v>
      </c>
      <c r="AU5" s="1" t="s">
        <v>214</v>
      </c>
      <c r="AV5" s="1" t="s">
        <v>138</v>
      </c>
      <c r="AW5" s="1" t="s">
        <v>139</v>
      </c>
      <c r="AX5" s="1" t="s">
        <v>215</v>
      </c>
      <c r="BA5" s="1">
        <v>0</v>
      </c>
      <c r="BB5" s="1">
        <v>0</v>
      </c>
      <c r="BC5" s="1" t="s">
        <v>216</v>
      </c>
      <c r="BD5" s="1" t="s">
        <v>217</v>
      </c>
      <c r="BE5" s="1" t="s">
        <v>143</v>
      </c>
      <c r="BF5" s="1" t="s">
        <v>144</v>
      </c>
      <c r="BG5" s="1" t="s">
        <v>145</v>
      </c>
      <c r="BH5" s="1" t="s">
        <v>132</v>
      </c>
      <c r="BI5" s="1" t="s">
        <v>146</v>
      </c>
      <c r="BJ5" s="2" t="s">
        <v>218</v>
      </c>
      <c r="BK5" s="1" t="s">
        <v>148</v>
      </c>
      <c r="BL5" s="1" t="s">
        <v>149</v>
      </c>
      <c r="BM5" s="1" t="s">
        <v>219</v>
      </c>
      <c r="BN5" s="1" t="s">
        <v>220</v>
      </c>
      <c r="BO5" s="1" t="s">
        <v>221</v>
      </c>
      <c r="BP5" s="1" t="s">
        <v>222</v>
      </c>
      <c r="BQ5" s="1" t="s">
        <v>223</v>
      </c>
      <c r="BR5" s="1" t="s">
        <v>224</v>
      </c>
      <c r="BS5" s="1">
        <v>42157</v>
      </c>
      <c r="BT5" s="1" t="s">
        <v>225</v>
      </c>
      <c r="BU5" s="1">
        <v>10.445</v>
      </c>
      <c r="BV5" s="1">
        <v>0</v>
      </c>
      <c r="BW5" s="1">
        <v>454984.2</v>
      </c>
      <c r="BX5" s="1">
        <v>454984.2</v>
      </c>
      <c r="BY5" s="1">
        <v>66111</v>
      </c>
      <c r="BZ5" s="1" t="s">
        <v>226</v>
      </c>
      <c r="CA5" s="1" t="s">
        <v>227</v>
      </c>
      <c r="CB5" s="1" t="s">
        <v>228</v>
      </c>
      <c r="CC5" s="1" t="s">
        <v>229</v>
      </c>
      <c r="CD5" s="1" t="s">
        <v>157</v>
      </c>
      <c r="CE5" s="1" t="s">
        <v>158</v>
      </c>
      <c r="CF5" s="1">
        <v>2016</v>
      </c>
      <c r="CG5" s="1">
        <v>2016</v>
      </c>
      <c r="CI5" s="1" t="s">
        <v>154</v>
      </c>
      <c r="CL5" s="1">
        <v>2</v>
      </c>
      <c r="CM5" s="1">
        <v>0</v>
      </c>
      <c r="CN5" s="1">
        <v>100</v>
      </c>
      <c r="CO5" s="1" t="s">
        <v>159</v>
      </c>
      <c r="CP5" s="1">
        <v>42788</v>
      </c>
      <c r="CQ5" s="1" t="s">
        <v>160</v>
      </c>
      <c r="CR5" s="1">
        <v>2019</v>
      </c>
      <c r="CS5" s="1">
        <v>0</v>
      </c>
      <c r="CT5" s="1">
        <v>0</v>
      </c>
      <c r="CU5" s="1">
        <v>0</v>
      </c>
      <c r="CV5" s="1">
        <v>0</v>
      </c>
      <c r="CW5" s="1">
        <v>0</v>
      </c>
      <c r="CX5" s="1">
        <v>0</v>
      </c>
      <c r="CY5" s="1">
        <v>0</v>
      </c>
      <c r="CZ5" s="1">
        <v>0</v>
      </c>
      <c r="DA5" s="1">
        <v>0</v>
      </c>
      <c r="DB5" s="1">
        <v>0</v>
      </c>
      <c r="DC5" s="1">
        <v>0</v>
      </c>
      <c r="DD5" s="1">
        <v>2018</v>
      </c>
      <c r="DE5" s="5">
        <v>0</v>
      </c>
      <c r="DF5" s="5">
        <v>10291033</v>
      </c>
      <c r="DG5" s="5">
        <v>0</v>
      </c>
      <c r="DH5" s="5">
        <v>5459810</v>
      </c>
      <c r="DI5" s="5">
        <v>0</v>
      </c>
      <c r="DJ5" s="5">
        <v>0</v>
      </c>
      <c r="DK5" s="5">
        <v>15750843</v>
      </c>
      <c r="DL5" s="5">
        <v>0</v>
      </c>
      <c r="DM5" s="5">
        <v>15750843</v>
      </c>
      <c r="DN5" s="5">
        <v>0</v>
      </c>
      <c r="DO5" s="5">
        <v>15750843</v>
      </c>
      <c r="DP5" s="1">
        <v>0</v>
      </c>
      <c r="DQ5" s="1">
        <v>0</v>
      </c>
      <c r="DT5" s="1">
        <v>0</v>
      </c>
      <c r="DU5" s="4">
        <v>0.406049686736</v>
      </c>
      <c r="DV5" s="4">
        <f t="shared" si="2"/>
        <v>3.8899999999999997E-2</v>
      </c>
      <c r="DW5" s="5">
        <f t="shared" si="3"/>
        <v>11.999999120848592</v>
      </c>
      <c r="DX5" s="6">
        <f t="shared" si="4"/>
        <v>212250.27670063</v>
      </c>
      <c r="DY5" s="7">
        <f t="shared" si="5"/>
        <v>1.8</v>
      </c>
      <c r="DZ5" s="7">
        <f t="shared" si="6"/>
        <v>21.599998417527466</v>
      </c>
      <c r="EA5" s="5">
        <f t="shared" si="7"/>
        <v>382050.49806113401</v>
      </c>
      <c r="EB5" s="6">
        <f t="shared" si="8"/>
        <v>105000</v>
      </c>
      <c r="EC5" s="6">
        <f t="shared" si="9"/>
        <v>0</v>
      </c>
      <c r="ED5" s="6">
        <f t="shared" si="10"/>
        <v>105000</v>
      </c>
      <c r="EE5" s="6">
        <f t="shared" si="11"/>
        <v>487100</v>
      </c>
    </row>
    <row r="6" spans="1:135" ht="28.8" x14ac:dyDescent="0.3">
      <c r="A6" s="1">
        <v>1</v>
      </c>
      <c r="B6" s="1" t="s">
        <v>123</v>
      </c>
      <c r="C6" s="1" t="s">
        <v>124</v>
      </c>
      <c r="D6" s="1" t="b">
        <f t="shared" si="0"/>
        <v>0</v>
      </c>
      <c r="E6" s="1" t="str">
        <f t="shared" si="1"/>
        <v>Business</v>
      </c>
      <c r="F6" s="1">
        <v>0</v>
      </c>
      <c r="G6" s="1">
        <v>0</v>
      </c>
      <c r="H6" s="1">
        <v>0</v>
      </c>
      <c r="I6" s="1">
        <v>-1</v>
      </c>
      <c r="J6" s="1">
        <v>0</v>
      </c>
      <c r="M6" s="1">
        <v>1.1958124345600001E-3</v>
      </c>
      <c r="N6" s="1">
        <v>4.9994590441200001E-8</v>
      </c>
      <c r="O6" s="1">
        <v>0</v>
      </c>
      <c r="P6" s="1">
        <v>119885</v>
      </c>
      <c r="Q6" s="1">
        <v>2632829</v>
      </c>
      <c r="R6" s="1" t="s">
        <v>230</v>
      </c>
      <c r="W6" s="1">
        <v>46200.980069700003</v>
      </c>
      <c r="X6" s="1">
        <v>896.46409446999996</v>
      </c>
      <c r="Y6" s="1">
        <v>43408.4082031</v>
      </c>
      <c r="Z6" s="1">
        <v>876.92326032999995</v>
      </c>
      <c r="AE6" s="1" t="s">
        <v>231</v>
      </c>
      <c r="AF6" s="1">
        <v>2632829</v>
      </c>
      <c r="AG6" s="1" t="s">
        <v>230</v>
      </c>
      <c r="AH6" s="1" t="s">
        <v>232</v>
      </c>
      <c r="AI6" s="1" t="s">
        <v>128</v>
      </c>
      <c r="AJ6" s="1">
        <v>100</v>
      </c>
      <c r="AK6" s="1" t="s">
        <v>233</v>
      </c>
      <c r="AM6" s="1" t="s">
        <v>234</v>
      </c>
      <c r="AO6" s="1" t="s">
        <v>235</v>
      </c>
      <c r="AP6" s="1" t="s">
        <v>195</v>
      </c>
      <c r="AQ6" s="1" t="s">
        <v>236</v>
      </c>
      <c r="AR6" s="1" t="s">
        <v>134</v>
      </c>
      <c r="AS6" s="1" t="s">
        <v>135</v>
      </c>
      <c r="AT6" s="1" t="s">
        <v>237</v>
      </c>
      <c r="AU6" s="1" t="s">
        <v>137</v>
      </c>
      <c r="AV6" s="1" t="s">
        <v>138</v>
      </c>
      <c r="AW6" s="1" t="s">
        <v>238</v>
      </c>
      <c r="AX6" s="1" t="s">
        <v>239</v>
      </c>
      <c r="BA6" s="1">
        <v>0</v>
      </c>
      <c r="BB6" s="1">
        <v>0</v>
      </c>
      <c r="BC6" s="1" t="s">
        <v>240</v>
      </c>
      <c r="BD6" s="1" t="s">
        <v>142</v>
      </c>
      <c r="BE6" s="1" t="s">
        <v>143</v>
      </c>
      <c r="BF6" s="1" t="s">
        <v>144</v>
      </c>
      <c r="BG6" s="1" t="s">
        <v>145</v>
      </c>
      <c r="BH6" s="1" t="s">
        <v>132</v>
      </c>
      <c r="BI6" s="1" t="s">
        <v>146</v>
      </c>
      <c r="BJ6" s="2" t="s">
        <v>241</v>
      </c>
      <c r="BK6" s="1" t="s">
        <v>148</v>
      </c>
      <c r="BL6" s="1" t="s">
        <v>149</v>
      </c>
      <c r="BO6" s="1" t="s">
        <v>150</v>
      </c>
      <c r="BR6" s="1" t="s">
        <v>242</v>
      </c>
      <c r="BS6" s="1">
        <v>39549</v>
      </c>
      <c r="BT6" s="1" t="s">
        <v>152</v>
      </c>
      <c r="BU6" s="1">
        <v>0.95</v>
      </c>
      <c r="BV6" s="1">
        <v>0</v>
      </c>
      <c r="BW6" s="1">
        <v>41382</v>
      </c>
      <c r="BX6" s="1">
        <v>41382</v>
      </c>
      <c r="BY6" s="1">
        <v>6996</v>
      </c>
      <c r="BZ6" s="1" t="s">
        <v>243</v>
      </c>
      <c r="CA6" s="1" t="s">
        <v>154</v>
      </c>
      <c r="CB6" s="1" t="s">
        <v>244</v>
      </c>
      <c r="CC6" s="1" t="s">
        <v>243</v>
      </c>
      <c r="CD6" s="1" t="s">
        <v>157</v>
      </c>
      <c r="CE6" s="1" t="s">
        <v>158</v>
      </c>
      <c r="CF6" s="1">
        <v>2008</v>
      </c>
      <c r="CG6" s="1">
        <v>2008</v>
      </c>
      <c r="CI6" s="1" t="s">
        <v>154</v>
      </c>
      <c r="CL6" s="1">
        <v>1</v>
      </c>
      <c r="CM6" s="1">
        <v>0</v>
      </c>
      <c r="CN6" s="1">
        <v>100</v>
      </c>
      <c r="CO6" s="1" t="s">
        <v>159</v>
      </c>
      <c r="CP6" s="1">
        <v>39399</v>
      </c>
      <c r="CQ6" s="1" t="s">
        <v>160</v>
      </c>
      <c r="CR6" s="1">
        <v>2019</v>
      </c>
      <c r="CS6" s="1">
        <v>0</v>
      </c>
      <c r="CT6" s="1">
        <v>0</v>
      </c>
      <c r="CU6" s="1">
        <v>0</v>
      </c>
      <c r="CV6" s="1">
        <v>0</v>
      </c>
      <c r="CW6" s="1">
        <v>0</v>
      </c>
      <c r="CX6" s="1">
        <v>0</v>
      </c>
      <c r="CY6" s="1">
        <v>0</v>
      </c>
      <c r="CZ6" s="1">
        <v>0</v>
      </c>
      <c r="DA6" s="1">
        <v>0</v>
      </c>
      <c r="DB6" s="1">
        <v>0</v>
      </c>
      <c r="DC6" s="1">
        <v>0</v>
      </c>
      <c r="DD6" s="1">
        <v>2018</v>
      </c>
      <c r="DE6" s="5">
        <v>0</v>
      </c>
      <c r="DF6" s="5">
        <v>490124</v>
      </c>
      <c r="DG6" s="5">
        <v>0</v>
      </c>
      <c r="DH6" s="5">
        <v>744876</v>
      </c>
      <c r="DI6" s="5">
        <v>0</v>
      </c>
      <c r="DJ6" s="5">
        <v>0</v>
      </c>
      <c r="DK6" s="5">
        <v>1235000</v>
      </c>
      <c r="DL6" s="5">
        <v>0</v>
      </c>
      <c r="DM6" s="5">
        <v>1235000</v>
      </c>
      <c r="DN6" s="5">
        <v>0</v>
      </c>
      <c r="DO6" s="5">
        <v>1235000</v>
      </c>
      <c r="DP6" s="1">
        <v>2008</v>
      </c>
      <c r="DQ6" s="1">
        <v>2619067</v>
      </c>
      <c r="DR6" s="1" t="s">
        <v>138</v>
      </c>
      <c r="DS6" s="1" t="s">
        <v>139</v>
      </c>
      <c r="DT6" s="1">
        <v>2.46</v>
      </c>
      <c r="DU6" s="4">
        <v>0.12769673040999999</v>
      </c>
      <c r="DV6" s="4">
        <f t="shared" si="2"/>
        <v>0.13439999999999999</v>
      </c>
      <c r="DW6" s="5">
        <f t="shared" si="3"/>
        <v>18</v>
      </c>
      <c r="DX6" s="6">
        <f t="shared" si="4"/>
        <v>100124.45237987279</v>
      </c>
      <c r="DY6" s="7">
        <f t="shared" si="5"/>
        <v>1.8</v>
      </c>
      <c r="DZ6" s="7">
        <f t="shared" si="6"/>
        <v>32.4</v>
      </c>
      <c r="EA6" s="5">
        <f t="shared" si="7"/>
        <v>180224.01428377102</v>
      </c>
      <c r="EB6" s="6">
        <f t="shared" si="8"/>
        <v>105000</v>
      </c>
      <c r="EC6" s="6">
        <f t="shared" si="9"/>
        <v>0</v>
      </c>
      <c r="ED6" s="6">
        <f t="shared" si="10"/>
        <v>105000</v>
      </c>
      <c r="EE6" s="6">
        <f t="shared" si="11"/>
        <v>285300</v>
      </c>
    </row>
    <row r="7" spans="1:135" x14ac:dyDescent="0.3">
      <c r="EE7" s="8">
        <f>SUM(EE2:EE6)</f>
        <v>30378700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Red_Denton_to_Coit</vt:lpstr>
      <vt:lpstr>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Harper, Kristen E</dc:creator>
  <cp:lastModifiedBy>Williams, David C</cp:lastModifiedBy>
  <dcterms:created xsi:type="dcterms:W3CDTF">2019-04-25T19:27:55Z</dcterms:created>
  <dcterms:modified xsi:type="dcterms:W3CDTF">2019-04-28T01:55:45Z</dcterms:modified>
</cp:coreProperties>
</file>