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dalsrv\Data\Projects\TRN\TxDOT\Statewide Planning\US 380 Feasibility\TxDOT Data Dump (2019.08.02)\Backup Data\"/>
    </mc:Choice>
  </mc:AlternateContent>
  <xr:revisionPtr revIDLastSave="0" documentId="13_ncr:1_{2442C48A-09D2-4778-BC78-23360E0BC353}" xr6:coauthVersionLast="43" xr6:coauthVersionMax="43" xr10:uidLastSave="{00000000-0000-0000-0000-000000000000}"/>
  <bookViews>
    <workbookView xWindow="-120" yWindow="-120" windowWidth="29040" windowHeight="15840" activeTab="7" xr2:uid="{AC01504C-DB31-44A9-B416-DCE8EACCD084}"/>
  </bookViews>
  <sheets>
    <sheet name="Overall" sheetId="30" r:id="rId1"/>
    <sheet name="Denton to Coit" sheetId="35" r:id="rId2"/>
    <sheet name="coit to 1827" sheetId="34" r:id="rId3"/>
    <sheet name="MAPO NE partial " sheetId="36" r:id="rId4"/>
    <sheet name="Spur 399" sheetId="33" r:id="rId5"/>
    <sheet name="1827 to 559" sheetId="32" r:id="rId6"/>
    <sheet name=" 559  to hunt" sheetId="31" r:id="rId7"/>
    <sheet name="TOTAL BY ALIGNMENT" sheetId="5" r:id="rId8"/>
    <sheet name="Denton Co to Coit" sheetId="18" r:id="rId9"/>
    <sheet name="Coit to FM 1827 " sheetId="19" r:id="rId10"/>
    <sheet name="Spur_399" sheetId="22" r:id="rId11"/>
    <sheet name="FM 1827 to CR 559" sheetId="20" r:id="rId12"/>
    <sheet name="CR 559 to County Line" sheetId="21" r:id="rId13"/>
    <sheet name="Tech WorkshopQualitative Matrix" sheetId="3" state="hidden" r:id="rId14"/>
    <sheet name="2nd PM - Quantativ - Final Alts" sheetId="1" state="hidden" r:id="rId15"/>
  </sheets>
  <definedNames>
    <definedName name="_xlnm.Print_Area" localSheetId="7">'TOTAL BY ALIGNMENT'!$B$2:$T$49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8" i="5" l="1"/>
  <c r="C57" i="5"/>
  <c r="C56" i="5"/>
  <c r="C55" i="5"/>
  <c r="P55" i="5"/>
  <c r="M55" i="5"/>
  <c r="M57" i="5" s="1"/>
  <c r="L55" i="5"/>
  <c r="K55" i="5"/>
  <c r="I55" i="5"/>
  <c r="G55" i="5"/>
  <c r="C47" i="5"/>
  <c r="C46" i="5"/>
  <c r="C45" i="5"/>
  <c r="C44" i="5"/>
  <c r="P44" i="5"/>
  <c r="M44" i="5"/>
  <c r="M46" i="5" s="1"/>
  <c r="L44" i="5"/>
  <c r="K44" i="5"/>
  <c r="I44" i="5"/>
  <c r="G44" i="5"/>
  <c r="C34" i="5"/>
  <c r="C35" i="5"/>
  <c r="C36" i="5"/>
  <c r="C33" i="5"/>
  <c r="P33" i="5"/>
  <c r="K33" i="5"/>
  <c r="I33" i="5"/>
  <c r="M33" i="5"/>
  <c r="M35" i="5" s="1"/>
  <c r="L33" i="5"/>
  <c r="G33" i="5"/>
  <c r="E33" i="21"/>
  <c r="G22" i="5" l="1"/>
  <c r="E15" i="5"/>
  <c r="C14" i="5"/>
  <c r="C13" i="5"/>
  <c r="C12" i="5"/>
  <c r="C11" i="5"/>
  <c r="P11" i="5"/>
  <c r="M11" i="5"/>
  <c r="L11" i="5"/>
  <c r="K11" i="5"/>
  <c r="I11" i="5"/>
  <c r="G11" i="5"/>
  <c r="P22" i="5"/>
  <c r="M22" i="5"/>
  <c r="L22" i="5"/>
  <c r="K22" i="5"/>
  <c r="I22" i="5"/>
  <c r="C25" i="5"/>
  <c r="C24" i="5"/>
  <c r="C23" i="5"/>
  <c r="C22" i="5"/>
  <c r="E22" i="21"/>
  <c r="E22" i="20"/>
  <c r="E32" i="22"/>
  <c r="E32" i="19"/>
  <c r="E21" i="18"/>
  <c r="E33" i="20"/>
  <c r="E21" i="22"/>
  <c r="E43" i="22"/>
  <c r="E21" i="19"/>
  <c r="E43" i="19"/>
  <c r="E65" i="19"/>
  <c r="E54" i="19"/>
  <c r="R55" i="5"/>
  <c r="E59" i="5"/>
  <c r="O66" i="19"/>
  <c r="M13" i="5" l="1"/>
  <c r="M24" i="5"/>
  <c r="E48" i="5" l="1"/>
  <c r="E37" i="5" l="1"/>
  <c r="E26" i="5" l="1"/>
  <c r="W19" i="5" l="1"/>
  <c r="V16" i="5"/>
  <c r="W32" i="5"/>
  <c r="V29" i="5"/>
  <c r="R44" i="5"/>
  <c r="W25" i="21"/>
  <c r="V34" i="20"/>
  <c r="W31" i="20"/>
  <c r="V28" i="20"/>
  <c r="W25" i="20"/>
  <c r="W55" i="22"/>
  <c r="W52" i="22" s="1"/>
  <c r="V52" i="22"/>
  <c r="W47" i="22"/>
  <c r="V44" i="22"/>
  <c r="W41" i="22"/>
  <c r="W38" i="22" s="1"/>
  <c r="V38" i="22"/>
  <c r="W35" i="22"/>
  <c r="V35" i="22" s="1"/>
  <c r="W23" i="22" s="1"/>
  <c r="V21" i="22"/>
  <c r="W55" i="19"/>
  <c r="V52" i="19"/>
  <c r="W47" i="19"/>
  <c r="V44" i="19"/>
  <c r="W41" i="19"/>
  <c r="V38" i="19"/>
  <c r="W35" i="19"/>
  <c r="V21" i="19"/>
  <c r="V44" i="18"/>
  <c r="W41" i="18"/>
  <c r="V38" i="18"/>
  <c r="W35" i="18"/>
  <c r="V21" i="18"/>
  <c r="P6" i="22"/>
  <c r="S6" i="22"/>
  <c r="N6" i="22"/>
  <c r="M6" i="22"/>
  <c r="L6" i="22"/>
  <c r="J6" i="22"/>
  <c r="H6" i="22"/>
  <c r="S5" i="22"/>
  <c r="P5" i="22"/>
  <c r="N5" i="22"/>
  <c r="M5" i="22"/>
  <c r="L5" i="22"/>
  <c r="J5" i="22"/>
  <c r="H5" i="22"/>
  <c r="V46" i="22" l="1"/>
  <c r="V18" i="5"/>
  <c r="V19" i="5"/>
  <c r="W18" i="5" s="1"/>
  <c r="W16" i="5"/>
  <c r="W17" i="5"/>
  <c r="W30" i="5"/>
  <c r="V32" i="5"/>
  <c r="W31" i="5" s="1"/>
  <c r="W29" i="5"/>
  <c r="D6" i="22"/>
  <c r="V46" i="5"/>
  <c r="W49" i="5"/>
  <c r="V54" i="22"/>
  <c r="V23" i="22"/>
  <c r="W21" i="22"/>
  <c r="V41" i="22"/>
  <c r="W40" i="22" s="1"/>
  <c r="V47" i="22"/>
  <c r="W46" i="22" s="1"/>
  <c r="V53" i="22"/>
  <c r="V39" i="22"/>
  <c r="W39" i="22"/>
  <c r="K33" i="22" s="1"/>
  <c r="W44" i="22"/>
  <c r="V55" i="22"/>
  <c r="W22" i="22"/>
  <c r="V40" i="22"/>
  <c r="W45" i="22"/>
  <c r="V31" i="5" l="1"/>
  <c r="V30" i="5"/>
  <c r="W18" i="22"/>
  <c r="V15" i="22"/>
  <c r="K44" i="22"/>
  <c r="V22" i="22"/>
  <c r="K22" i="22"/>
  <c r="G33" i="22"/>
  <c r="G22" i="22"/>
  <c r="W54" i="22"/>
  <c r="W53" i="22"/>
  <c r="O44" i="22"/>
  <c r="V45" i="22"/>
  <c r="O33" i="22"/>
  <c r="O22" i="22"/>
  <c r="G44" i="22"/>
  <c r="D5" i="22"/>
  <c r="R44" i="22" l="1"/>
  <c r="R33" i="22"/>
  <c r="R22" i="22"/>
  <c r="V18" i="22"/>
  <c r="W17" i="22" s="1"/>
  <c r="W15" i="22"/>
  <c r="V17" i="22"/>
  <c r="W16" i="22"/>
  <c r="V16" i="22" l="1"/>
  <c r="E33" i="22"/>
  <c r="E44" i="22"/>
  <c r="E22" i="22"/>
  <c r="V34" i="21" l="1"/>
  <c r="P6" i="21"/>
  <c r="L6" i="21"/>
  <c r="P5" i="21"/>
  <c r="S6" i="21"/>
  <c r="N6" i="21"/>
  <c r="M6" i="21"/>
  <c r="J6" i="21"/>
  <c r="H6" i="21"/>
  <c r="S5" i="21"/>
  <c r="N5" i="21"/>
  <c r="M5" i="21"/>
  <c r="L5" i="21"/>
  <c r="J5" i="21"/>
  <c r="H5" i="21"/>
  <c r="P6" i="20"/>
  <c r="L6" i="20"/>
  <c r="V25" i="20"/>
  <c r="W13" i="20" s="1"/>
  <c r="P5" i="20"/>
  <c r="S6" i="20"/>
  <c r="N6" i="20"/>
  <c r="M6" i="20"/>
  <c r="J6" i="20"/>
  <c r="H6" i="20"/>
  <c r="S5" i="20"/>
  <c r="N5" i="20"/>
  <c r="M5" i="20"/>
  <c r="L5" i="20"/>
  <c r="J5" i="20"/>
  <c r="H5" i="20"/>
  <c r="V55" i="19"/>
  <c r="V47" i="19"/>
  <c r="W46" i="19" s="1"/>
  <c r="P6" i="19"/>
  <c r="W21" i="19"/>
  <c r="S6" i="19"/>
  <c r="N6" i="19"/>
  <c r="M6" i="19"/>
  <c r="L6" i="19"/>
  <c r="J6" i="19"/>
  <c r="H6" i="19"/>
  <c r="S5" i="19"/>
  <c r="P5" i="19"/>
  <c r="N5" i="19"/>
  <c r="M5" i="19"/>
  <c r="L5" i="19"/>
  <c r="J5" i="19"/>
  <c r="H5" i="19"/>
  <c r="P6" i="18"/>
  <c r="L6" i="18"/>
  <c r="P5" i="18"/>
  <c r="S6" i="18"/>
  <c r="N6" i="18"/>
  <c r="M6" i="18"/>
  <c r="J6" i="18"/>
  <c r="H6" i="18"/>
  <c r="S5" i="18"/>
  <c r="N5" i="18"/>
  <c r="M5" i="18"/>
  <c r="L5" i="18"/>
  <c r="J5" i="18"/>
  <c r="H5" i="18"/>
  <c r="V13" i="21" l="1"/>
  <c r="W52" i="19"/>
  <c r="W38" i="18"/>
  <c r="D6" i="20"/>
  <c r="W29" i="20"/>
  <c r="V23" i="19"/>
  <c r="V54" i="19"/>
  <c r="W38" i="19"/>
  <c r="K66" i="19" s="1"/>
  <c r="V41" i="19"/>
  <c r="W40" i="19" s="1"/>
  <c r="W22" i="19"/>
  <c r="W22" i="18"/>
  <c r="D6" i="18"/>
  <c r="V13" i="20"/>
  <c r="D5" i="21"/>
  <c r="W31" i="21"/>
  <c r="V28" i="21"/>
  <c r="D6" i="21"/>
  <c r="V25" i="21"/>
  <c r="W13" i="21" s="1"/>
  <c r="W34" i="21"/>
  <c r="W35" i="21"/>
  <c r="W34" i="20"/>
  <c r="W35" i="20"/>
  <c r="W54" i="19"/>
  <c r="W53" i="19"/>
  <c r="V35" i="19"/>
  <c r="W23" i="19" s="1"/>
  <c r="W39" i="19"/>
  <c r="W44" i="19"/>
  <c r="V40" i="19"/>
  <c r="W45" i="19"/>
  <c r="V46" i="19"/>
  <c r="V22" i="19"/>
  <c r="W21" i="18"/>
  <c r="V23" i="18"/>
  <c r="V35" i="18"/>
  <c r="W23" i="18" s="1"/>
  <c r="W44" i="18"/>
  <c r="W45" i="18"/>
  <c r="R66" i="19" l="1"/>
  <c r="G66" i="19"/>
  <c r="D5" i="19"/>
  <c r="W18" i="19"/>
  <c r="V15" i="19"/>
  <c r="W18" i="18"/>
  <c r="V15" i="18"/>
  <c r="D5" i="18"/>
  <c r="G55" i="19"/>
  <c r="R33" i="19"/>
  <c r="O33" i="19"/>
  <c r="G33" i="19"/>
  <c r="K55" i="19"/>
  <c r="K33" i="19"/>
  <c r="O55" i="19"/>
  <c r="R55" i="19"/>
  <c r="V39" i="19"/>
  <c r="V53" i="19"/>
  <c r="V39" i="18"/>
  <c r="G44" i="19"/>
  <c r="V30" i="20"/>
  <c r="K44" i="19"/>
  <c r="R22" i="19"/>
  <c r="W39" i="18"/>
  <c r="V41" i="18"/>
  <c r="W40" i="18" s="1"/>
  <c r="V40" i="18"/>
  <c r="W29" i="21"/>
  <c r="W28" i="20"/>
  <c r="V31" i="20"/>
  <c r="W30" i="20" s="1"/>
  <c r="D5" i="20"/>
  <c r="R44" i="19"/>
  <c r="W28" i="21"/>
  <c r="V31" i="21"/>
  <c r="W30" i="21" s="1"/>
  <c r="V30" i="21"/>
  <c r="V35" i="21"/>
  <c r="V35" i="20"/>
  <c r="G22" i="19"/>
  <c r="K22" i="19"/>
  <c r="O44" i="19"/>
  <c r="O22" i="19"/>
  <c r="V45" i="19"/>
  <c r="D6" i="19"/>
  <c r="V22" i="18"/>
  <c r="G22" i="18"/>
  <c r="O22" i="18"/>
  <c r="V45" i="18"/>
  <c r="R22" i="18"/>
  <c r="W16" i="19" l="1"/>
  <c r="K22" i="18"/>
  <c r="V29" i="20"/>
  <c r="W15" i="19"/>
  <c r="V18" i="19"/>
  <c r="W17" i="19" s="1"/>
  <c r="V17" i="19"/>
  <c r="V29" i="21"/>
  <c r="W15" i="18"/>
  <c r="V17" i="18"/>
  <c r="W16" i="18"/>
  <c r="V18" i="18"/>
  <c r="W17" i="18" s="1"/>
  <c r="E66" i="19" l="1"/>
  <c r="E33" i="19"/>
  <c r="E55" i="19"/>
  <c r="E22" i="19"/>
  <c r="E44" i="19"/>
  <c r="V16" i="19"/>
  <c r="V16" i="18"/>
  <c r="E22" i="18"/>
  <c r="W25" i="5" l="1"/>
  <c r="V22" i="5"/>
  <c r="W23" i="5" l="1"/>
  <c r="V24" i="5" s="1"/>
  <c r="W22" i="5"/>
  <c r="V25" i="5"/>
  <c r="W24" i="5" s="1"/>
  <c r="V23" i="5" l="1"/>
  <c r="V49" i="5" l="1"/>
  <c r="W47" i="5" s="1"/>
  <c r="W46" i="5"/>
  <c r="V48" i="5"/>
  <c r="V47" i="5" l="1"/>
  <c r="W48" i="5"/>
  <c r="V10" i="5" l="1"/>
  <c r="W13" i="5"/>
  <c r="W10" i="5" s="1"/>
  <c r="V17" i="5"/>
  <c r="W11" i="5" l="1"/>
  <c r="V13" i="5"/>
  <c r="W12" i="5" s="1"/>
  <c r="V12" i="5"/>
  <c r="T15" i="3"/>
  <c r="S15" i="3"/>
  <c r="R15" i="3"/>
  <c r="Q15" i="3"/>
  <c r="P15" i="3"/>
  <c r="O15" i="3"/>
  <c r="N15" i="3"/>
  <c r="M15" i="3"/>
  <c r="L15" i="3"/>
  <c r="K15" i="3"/>
  <c r="J15" i="3"/>
  <c r="I15" i="3"/>
  <c r="H15" i="3"/>
  <c r="F15" i="3"/>
  <c r="D15" i="3"/>
  <c r="C15" i="3"/>
  <c r="V11" i="5" l="1"/>
</calcChain>
</file>

<file path=xl/sharedStrings.xml><?xml version="1.0" encoding="utf-8"?>
<sst xmlns="http://schemas.openxmlformats.org/spreadsheetml/2006/main" count="984" uniqueCount="274">
  <si>
    <t>Evaluation Category</t>
  </si>
  <si>
    <t>Category Weighting (total 100%) REVISED AND UPDATED</t>
  </si>
  <si>
    <t>Description</t>
  </si>
  <si>
    <t>Potential Displacements</t>
  </si>
  <si>
    <t>Socioeconomic Impacts</t>
  </si>
  <si>
    <t>Economic Viability and Potential Economic Influence</t>
  </si>
  <si>
    <t>Existing and Future Residential and Commercial Areas</t>
  </si>
  <si>
    <t>ROW Costs</t>
  </si>
  <si>
    <t xml:space="preserve"> Utilities</t>
  </si>
  <si>
    <t>Construction Costs</t>
  </si>
  <si>
    <t>Public Input</t>
  </si>
  <si>
    <t>Land Use</t>
  </si>
  <si>
    <t>Traffic LOS Improvement</t>
  </si>
  <si>
    <t>Wetlands / Waters of the U.S.</t>
  </si>
  <si>
    <t>Wildlife Habitat</t>
  </si>
  <si>
    <t>Floodplains</t>
  </si>
  <si>
    <t>State or Federally Listed Threatened or Endangered Species</t>
  </si>
  <si>
    <t>Historic and Archaeological Assests</t>
  </si>
  <si>
    <t>Cemeteries</t>
  </si>
  <si>
    <t>Hazardous Waste Sites</t>
  </si>
  <si>
    <t>Other Environmentally Sensitive Sites</t>
  </si>
  <si>
    <t>Approximate Cost</t>
  </si>
  <si>
    <t>Total Score</t>
  </si>
  <si>
    <t>Impacts/potential displacements for commercial/retail facility/eating establishment properties</t>
  </si>
  <si>
    <t>Impacts/potential displacements for single family residential properties</t>
  </si>
  <si>
    <t>Impacts/potential displacements for public facility property</t>
  </si>
  <si>
    <t>Impacts/potential displacements for hazmat materials site of concern properties</t>
  </si>
  <si>
    <t>Total potential displacements</t>
  </si>
  <si>
    <t>Approximate acres of ROW to be constructed as currently designed</t>
  </si>
  <si>
    <t>Estimated ROW Cost (Including Impacts, Damages, and Displacements)</t>
  </si>
  <si>
    <t>Overall social and economic impacts</t>
  </si>
  <si>
    <t>Impacts to utilities within proposed ROW limits</t>
  </si>
  <si>
    <t>Commercial/ Retail Facility/Eating Establishment</t>
  </si>
  <si>
    <t>Single Family Residential</t>
  </si>
  <si>
    <t>Public Facility</t>
  </si>
  <si>
    <t>Place of Worship</t>
  </si>
  <si>
    <t>Educational Facility</t>
  </si>
  <si>
    <t>Hazardous Materials Site of Concern</t>
  </si>
  <si>
    <t>Vacant Land</t>
  </si>
  <si>
    <t>Total Properties Affected</t>
  </si>
  <si>
    <t>Overall Level of Service</t>
  </si>
  <si>
    <t>Number of delineated welands within proposed ROW for any of the alternatives</t>
  </si>
  <si>
    <t>Impacts to Freshwater Ponds</t>
  </si>
  <si>
    <t xml:space="preserve">Potential impact due to proposed ROW </t>
  </si>
  <si>
    <t>Floodplain crossings</t>
  </si>
  <si>
    <t>Potential impacts to state or federally listed threatened or endangered species</t>
  </si>
  <si>
    <t>Historical or archaelological sites impacted by alternative</t>
  </si>
  <si>
    <t xml:space="preserve">Existing cemeteries within the project limits </t>
  </si>
  <si>
    <t>UST (Underground Storage Tank) sites identified</t>
  </si>
  <si>
    <t>AST (Above-ground Storage Tank) sites identified</t>
  </si>
  <si>
    <t>Hazardous materials concerns for project</t>
  </si>
  <si>
    <t xml:space="preserve">Other environmentally sensitive sites within the project limits </t>
  </si>
  <si>
    <t>Prelimiary Estimate of Probable Construction Costs</t>
  </si>
  <si>
    <t>Alternative 1 - East</t>
  </si>
  <si>
    <t>Alternative 1 - West</t>
  </si>
  <si>
    <t xml:space="preserve"> Alternative on Existing US 380 EAST of I-75</t>
  </si>
  <si>
    <t xml:space="preserve"> Alternative on Existing US 380 WEST of I-75</t>
  </si>
  <si>
    <t>Alternative 2 - East</t>
  </si>
  <si>
    <t>Alternative 2 - West</t>
  </si>
  <si>
    <t>Existing US 380 Alignment  + Spur 399 Alternative EAST of I-75</t>
  </si>
  <si>
    <t>Wilson's Creek Alternative WEST of I-75</t>
  </si>
  <si>
    <t>Alternative 3 - West</t>
  </si>
  <si>
    <t>Alternative 3 - East</t>
  </si>
  <si>
    <t>Wilson's Creek Alternative EAST of I-75</t>
  </si>
  <si>
    <t>Bloomdale East Alternative EAST of I-75</t>
  </si>
  <si>
    <t>Bloomdale East Alternative WEST of I-75</t>
  </si>
  <si>
    <t>Bloomdale West Alternative EAST of I-75</t>
  </si>
  <si>
    <t>Bloomdale West Alternative WEST of I-75</t>
  </si>
  <si>
    <t>Alternative 5 - West</t>
  </si>
  <si>
    <t>Alternative 5 -  East</t>
  </si>
  <si>
    <t>Alternative 4 -  West</t>
  </si>
  <si>
    <t>Alternative 4 - East</t>
  </si>
  <si>
    <t>Alternative 6 - East</t>
  </si>
  <si>
    <t>Alternative 6 - West</t>
  </si>
  <si>
    <t>Existing US 380 Alignment  + Spur 399  Alternative WEST of I-75</t>
  </si>
  <si>
    <t>Frontier Pkwy Alternative EAST of I-75</t>
  </si>
  <si>
    <t>Enhances Regional Mobility</t>
  </si>
  <si>
    <t>Enhances Safety</t>
  </si>
  <si>
    <t>Alternative 2</t>
  </si>
  <si>
    <t>Alternative 3</t>
  </si>
  <si>
    <t>Alternative 6</t>
  </si>
  <si>
    <t>Alternative 1</t>
  </si>
  <si>
    <t>Alt 1 description (HIDE when printing)</t>
  </si>
  <si>
    <t>Alt 6 description (HIDE when printing)</t>
  </si>
  <si>
    <t>Alt 5 description (HIDE when printing)</t>
  </si>
  <si>
    <t>Alt 4 description (HIDE when printing)</t>
  </si>
  <si>
    <t>Alt 3 description (HIDE when printing)</t>
  </si>
  <si>
    <t>Alt 2 description (HIDE when printing)</t>
  </si>
  <si>
    <t xml:space="preserve">Satisfies Travel Demand </t>
  </si>
  <si>
    <t xml:space="preserve">Does not achieve criteria </t>
  </si>
  <si>
    <t>No Build</t>
  </si>
  <si>
    <t xml:space="preserve">Partially meets criteria </t>
  </si>
  <si>
    <t>Bloomdale East Alignment</t>
  </si>
  <si>
    <t>Bloomdale West Alignment</t>
  </si>
  <si>
    <t>Frontier Pkwy Alignment</t>
  </si>
  <si>
    <t>Criteria Rating Scale</t>
  </si>
  <si>
    <t>US 380 Draft Alternatives Evaluation Matrix</t>
  </si>
  <si>
    <t>Highly meets criteria</t>
  </si>
  <si>
    <t>Combined residential impacts with future development impacts. Combined business relocations with business development. Combined environmental and parkland impacts.</t>
  </si>
  <si>
    <t>Slight positive; allows more space for businesses and doesn't impact any.</t>
  </si>
  <si>
    <t>Impacts almost no businesses.</t>
  </si>
  <si>
    <t>No-Build description (HIDE when printing)</t>
  </si>
  <si>
    <t>Provides no additional future benefit to region</t>
  </si>
  <si>
    <t>Currently underserves traffic demand. Will only get worse</t>
  </si>
  <si>
    <t xml:space="preserve">Current roadway raises some safety concerns </t>
  </si>
  <si>
    <t>No build would only incur maintenance cost</t>
  </si>
  <si>
    <t xml:space="preserve">No build would not displace residenses </t>
  </si>
  <si>
    <t xml:space="preserve">Category Explanation </t>
  </si>
  <si>
    <t>32.3miles   @908936825.001238   Rank2</t>
  </si>
  <si>
    <t>31.59miles   @866391280.265983   Rank1</t>
  </si>
  <si>
    <t>33.61miles   @1022137140.25754   Rank3</t>
  </si>
  <si>
    <t>35.46miles   @1132046501.31066   Rank5</t>
  </si>
  <si>
    <t>46.73miles   @1305384128.31066   Rank7</t>
  </si>
  <si>
    <t>35.42miles   @1166024997.69999   Rank6</t>
  </si>
  <si>
    <t>46.44miles   @1328173942.69999   Rank8</t>
  </si>
  <si>
    <t>41.47miles   @1090073974.88238   Rank4</t>
  </si>
  <si>
    <t>Stakeholder and Public Support</t>
  </si>
  <si>
    <t>Supports Future Regional Economic Growth</t>
  </si>
  <si>
    <t>Alignment location has the ability to increase safety with respect to: adequate control of access for existing businesses, grade separations, divided roadways with barrier, enhance regional safety by providing safer route.</t>
  </si>
  <si>
    <t>Minimizes negative effects on public parkland and myriad of other environmental concerns. Results not fully tablated yet.</t>
  </si>
  <si>
    <t>Combined item: balancing how the alternative affects CORRIDOR business. Put mathematically: (likely to create new business near the alignment) minus (required business relocations). Results not fully tablated yet.</t>
  </si>
  <si>
    <t>Contributes to land-use patterns which will encourage development. (This one may take some research. What does NCTCOG see as the best means of doing this? Will development continue as it has, with one-mile-square nodes of light commercial and 6-10 mile square corridors of heavier commercial, with mostly single-family residential as filler? That’s pretty much North Dallas Metro over the past 20 years. Do we see our new highway as the next PGBT?)</t>
  </si>
  <si>
    <t>Think TDM attractiveness. This category rewards alternatives that generate high traffic volumes indicating optimal roadway placement  which would lead to a decrease in regional delay and improvement in LOS. I.E. decrease in regional congestion.</t>
  </si>
  <si>
    <t>Spacing and (nodes) interchange configuation/ proximity are a consideration in this catagory's score.</t>
  </si>
  <si>
    <t xml:space="preserve"> Has the capacity – both on segments and at nodes (that means taking a good look at our interchanges and connections too!) – to serve the traffic anticipated for the region.  Reduces the landlocked areas. Improves the ability of Collin County residents to reach a wide variety of regional employment centers, and (eventually) improves the ability of regional residents to reach a wide variety of Collin County employment centers. </t>
  </si>
  <si>
    <t>Evaluation Status</t>
  </si>
  <si>
    <t xml:space="preserve">Provides regional connectivity in a geographical configuation that provides superior mobility between current freeways and major roadways? Reduces the landlocked areas. Improves the ability of Collin County residents to reach a wide variety of regional employment centers, and (eventually) improves the ability of regional residents to reach a wide variety of Collin County employment centers. </t>
  </si>
  <si>
    <t>Completed Initial Assessment</t>
  </si>
  <si>
    <t>Minimizes Environmental and Park Land Impacts</t>
  </si>
  <si>
    <t>Assessment Ongoing</t>
  </si>
  <si>
    <t>???</t>
  </si>
  <si>
    <t>Based on ranking of initial cost estimate by lanes warranted y traffic volume and segment lengths. We DON’T want toshow cost in $$$ at this time. Cost estimate not thoroughly reviewed.</t>
  </si>
  <si>
    <t>Locally, current and future land use patterns are centered around US 380, Perryman report bolsters this argument</t>
  </si>
  <si>
    <t xml:space="preserve">Existing corridor improvements would have to contend with potential access control issues along FR with existing businesses </t>
  </si>
  <si>
    <t xml:space="preserve"> Segment of US 380 west of US 75 has highest volume of all alts, shows need for add'l capacity here</t>
  </si>
  <si>
    <t>Offers high degree of mobility options east of US 75 and West of US 75</t>
  </si>
  <si>
    <t>North loop provides alternative route around downtown Mckinney. No significant regional change in regional options.</t>
  </si>
  <si>
    <t xml:space="preserve">Mobility is increased by providing route where existing homes and businsess reside. </t>
  </si>
  <si>
    <t>Wilson creek cutoff provides motorist with new connections around fully devloped area. Spur 399 gives motorist additional options and links up SRT.</t>
  </si>
  <si>
    <t xml:space="preserve">Potential fatal flaws with Wilson Creek being 4F. Reduces much of McKinney's Park space </t>
  </si>
  <si>
    <t xml:space="preserve"> Freeway discontinuity may be issue. Mobility is increased by providing route where existing homes and businsess reside. Spur 399 gives motorist additional options and links up SRT.</t>
  </si>
  <si>
    <t xml:space="preserve">Volumes east and west of US 75 not as high as Alt 1. </t>
  </si>
  <si>
    <t>Frontier parkway alignment may compete with the outer loop for traffic</t>
  </si>
  <si>
    <t>Reduces demand on US 380. Appears to show an unmet demand,  but unsure bc close to Outer Loop</t>
  </si>
  <si>
    <t>Demand much lower than Alt 5 (Bloomdale west)</t>
  </si>
  <si>
    <t>Demand is high on north bypass that ties in near Custer</t>
  </si>
  <si>
    <t>New alignment would not have to contend with many COA issues like existing corridor</t>
  </si>
  <si>
    <t>Not very compatible with current future land use plans. US 380 throughout Prosper and Frisco would be hurt</t>
  </si>
  <si>
    <t>Very compatible with current future land use plans. And bypasses existing business on US 380 near 75 where they would be most affected</t>
  </si>
  <si>
    <t xml:space="preserve"> compatible with current future land use plans, but traffic volumes split between ex 380 and bypass doesn’t fully promote new growth</t>
  </si>
  <si>
    <t>Wilson creek segment does not provide for commercial corridor. Spur 399 is nearly the same</t>
  </si>
  <si>
    <t xml:space="preserve"> compatible with current future land use plans and potential for growth along developed corridor</t>
  </si>
  <si>
    <t>Some residences on US 380 east of US 75 have potential of displacement</t>
  </si>
  <si>
    <t>Some potential future displacements, but timing of corridor preservation could minimize</t>
  </si>
  <si>
    <t>Minimizes residential displacements and disruptions of existing or planned neighborhoods.  Results not fully tablated yet. REVIEW ONCE ARCMAP UP!!!!</t>
  </si>
  <si>
    <t>Minimal impact on park land</t>
  </si>
  <si>
    <t xml:space="preserve">No impact </t>
  </si>
  <si>
    <t>Some impact on park land with Spur 399 proximity to Heard Museum</t>
  </si>
  <si>
    <t>Would cause some business displacements along corridor, but many parcel remainder can house new development</t>
  </si>
  <si>
    <t>Impacts few businesses.</t>
  </si>
  <si>
    <t xml:space="preserve">Criteria Evaluation Status </t>
  </si>
  <si>
    <t>?</t>
  </si>
  <si>
    <t xml:space="preserve">Minimizes Construction Cost </t>
  </si>
  <si>
    <t>Preliminary Category Weighting</t>
  </si>
  <si>
    <t xml:space="preserve">Along Existing US 380 </t>
  </si>
  <si>
    <t xml:space="preserve">Along Existing US 380 + Spur 399 extension </t>
  </si>
  <si>
    <t xml:space="preserve">Wilson Creek Alignment + Spur 399 extension </t>
  </si>
  <si>
    <t xml:space="preserve">Supports Travel Demand </t>
  </si>
  <si>
    <t>Enhances Safety/Meets Design Standards</t>
  </si>
  <si>
    <t>Alternative 4A</t>
  </si>
  <si>
    <t xml:space="preserve">Bloomdale East Alignment + Spur 399 extension </t>
  </si>
  <si>
    <t>Alternative 4B</t>
  </si>
  <si>
    <t>Alternative 5A</t>
  </si>
  <si>
    <t>Alternative 5B</t>
  </si>
  <si>
    <t xml:space="preserve">Bloomdale West Alignment + Spur 399 extension </t>
  </si>
  <si>
    <t>Minimizes Current Residential Impacts</t>
  </si>
  <si>
    <t>Minimizes Current Business Impacts</t>
  </si>
  <si>
    <t>Environmental and Park Impacts</t>
  </si>
  <si>
    <t>Business Impacts</t>
  </si>
  <si>
    <t>Future Developmet Impacts</t>
  </si>
  <si>
    <t>Current Resident Impacts</t>
  </si>
  <si>
    <t>Current Business Impacts</t>
  </si>
  <si>
    <t>Parkland</t>
  </si>
  <si>
    <t>Acres</t>
  </si>
  <si>
    <t>COE</t>
  </si>
  <si>
    <t>Floodplain</t>
  </si>
  <si>
    <t>Floodway</t>
  </si>
  <si>
    <t>Each</t>
  </si>
  <si>
    <t>Total</t>
  </si>
  <si>
    <t>Matrix Values</t>
  </si>
  <si>
    <t>Residential Impacts</t>
  </si>
  <si>
    <t>Enviro and Park Impacts</t>
  </si>
  <si>
    <t>Future Development Impacts</t>
  </si>
  <si>
    <t>15% of max value</t>
  </si>
  <si>
    <t>15% decrease of max value</t>
  </si>
  <si>
    <t>No build would not impact currently permitted developments</t>
  </si>
  <si>
    <t>Green Alignment</t>
  </si>
  <si>
    <t>$</t>
  </si>
  <si>
    <t>90% of max value</t>
  </si>
  <si>
    <t>Max Value</t>
  </si>
  <si>
    <t>80% of max value</t>
  </si>
  <si>
    <t>Number of Current Residential Displacements</t>
  </si>
  <si>
    <t>Red</t>
  </si>
  <si>
    <t>Green</t>
  </si>
  <si>
    <t>Alternative Summary in Prosper</t>
  </si>
  <si>
    <t>Environmental and Park Impacts (ac)</t>
  </si>
  <si>
    <t>Construction Costs ($)</t>
  </si>
  <si>
    <t>Future Development Impacts (ac)</t>
  </si>
  <si>
    <t xml:space="preserve">Current Resident </t>
  </si>
  <si>
    <t>Impacted</t>
  </si>
  <si>
    <t>Direct Displacement</t>
  </si>
  <si>
    <t>Induced Displacement</t>
  </si>
  <si>
    <t>Impacts (ea)</t>
  </si>
  <si>
    <t>Induced Displacement (ea)</t>
  </si>
  <si>
    <t>Direct Displacement (ea)</t>
  </si>
  <si>
    <t>Current Residential Impacts</t>
  </si>
  <si>
    <t>Displacement (ea)</t>
  </si>
  <si>
    <t>Residential Displacement</t>
  </si>
  <si>
    <t>Business Displacement</t>
  </si>
  <si>
    <t>TOTAL DISPLACEMENT</t>
  </si>
  <si>
    <t>Green A</t>
  </si>
  <si>
    <t>Green A Alignment</t>
  </si>
  <si>
    <t>Number of Residential Property Impacts</t>
  </si>
  <si>
    <t>Number of Residential Displacements</t>
  </si>
  <si>
    <t>Number of Business Displacements</t>
  </si>
  <si>
    <t>Number of Business Impacts</t>
  </si>
  <si>
    <t>Number of Business Induced Displacements</t>
  </si>
  <si>
    <t>Number of Business Direct Displacements</t>
  </si>
  <si>
    <t>Red A + Red D</t>
  </si>
  <si>
    <t>Red B + Red D</t>
  </si>
  <si>
    <t>Red E + Red D</t>
  </si>
  <si>
    <t xml:space="preserve">Green (through Raytheon) </t>
  </si>
  <si>
    <t>Green A (East of Airport)</t>
  </si>
  <si>
    <t>Green B (West of Airport)</t>
  </si>
  <si>
    <t xml:space="preserve">Green </t>
  </si>
  <si>
    <t>Green North Shift</t>
  </si>
  <si>
    <t>Green North Shift with Option B</t>
  </si>
  <si>
    <t>Red D</t>
  </si>
  <si>
    <t>$2.8B</t>
  </si>
  <si>
    <t>$2.5B</t>
  </si>
  <si>
    <t>$2.3B</t>
  </si>
  <si>
    <t>$2.4B</t>
  </si>
  <si>
    <t>$3.7B</t>
  </si>
  <si>
    <t>See red tabs</t>
  </si>
  <si>
    <t xml:space="preserve">Green Alignment </t>
  </si>
  <si>
    <t>Green Alignment - North Shift</t>
  </si>
  <si>
    <t>Red A + Red D Alignments</t>
  </si>
  <si>
    <t>Red B + Red D Alignments</t>
  </si>
  <si>
    <t>Red E + Red D Alignments</t>
  </si>
  <si>
    <t>Planned Future Development Impacts (acres)</t>
  </si>
  <si>
    <t xml:space="preserve"> Environmental, Watershed, and Park Land Impacts (acres)</t>
  </si>
  <si>
    <t>Cost - includes construction, ROW, utility relocation</t>
  </si>
  <si>
    <t xml:space="preserve">Red Alignment </t>
  </si>
  <si>
    <t>$435M</t>
  </si>
  <si>
    <t>$404M</t>
  </si>
  <si>
    <t>$452M</t>
  </si>
  <si>
    <t>$353M</t>
  </si>
  <si>
    <t xml:space="preserve">Green B Alignment </t>
  </si>
  <si>
    <t>$391M</t>
  </si>
  <si>
    <t>$424M</t>
  </si>
  <si>
    <t>$2-2.2B</t>
  </si>
  <si>
    <t>$1.2B</t>
  </si>
  <si>
    <t>$969M</t>
  </si>
  <si>
    <t>$830M</t>
  </si>
  <si>
    <t>$878M</t>
  </si>
  <si>
    <t xml:space="preserve">Reduces Collin County Traffic Congestion </t>
  </si>
  <si>
    <t xml:space="preserve">On 380 </t>
  </si>
  <si>
    <t>380 + Bloomdale</t>
  </si>
  <si>
    <t>New 380 + Old 380</t>
  </si>
  <si>
    <t>$311M</t>
  </si>
  <si>
    <t xml:space="preserve">Red C + Green A Alignment </t>
  </si>
  <si>
    <t xml:space="preserve">Red D + Green B Alignment </t>
  </si>
  <si>
    <t>$618M</t>
  </si>
  <si>
    <t>$560M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</si>
</sst>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45" x14ac:knownFonts="1">
    <font>
      <sz val="11"/>
      <color theme="1"/>
      <name val="Calibri"/>
      <family val="2"/>
      <scheme val="minor"/>
    </font>
    <font>
      <b/>
      <sz val="11"/>
      <color theme="1"/>
      <name val="Calibri"/>
      <family val="2"/>
      <scheme val="minor"/>
    </font>
    <font>
      <sz val="11"/>
      <color rgb="FF3F3F76"/>
      <name val="Calibri"/>
      <family val="2"/>
      <scheme val="minor"/>
    </font>
    <font>
      <sz val="11"/>
      <color theme="1"/>
      <name val="Calibri"/>
      <family val="2"/>
      <scheme val="minor"/>
    </font>
    <font>
      <sz val="48"/>
      <color theme="1"/>
      <name val="Harvey Balls"/>
      <family val="3"/>
    </font>
    <font>
      <sz val="11"/>
      <color rgb="FF9C0006"/>
      <name val="Calibri"/>
      <family val="2"/>
      <scheme val="minor"/>
    </font>
    <font>
      <sz val="11"/>
      <color theme="1"/>
      <name val="Calibri"/>
      <family val="2"/>
      <scheme val="minor"/>
    </font>
    <font>
      <sz val="36"/>
      <color theme="1"/>
      <name val="Calibri"/>
      <family val="2"/>
      <scheme val="minor"/>
    </font>
    <font>
      <b/>
      <sz val="11"/>
      <color theme="1"/>
      <name val="Calibri"/>
      <family val="2"/>
      <scheme val="minor"/>
    </font>
    <font>
      <sz val="16"/>
      <color theme="1"/>
      <name val="Calibri"/>
      <family val="2"/>
      <scheme val="minor"/>
    </font>
    <font>
      <sz val="16"/>
      <color theme="1"/>
      <name val="Franklin Gothic Book"/>
      <family val="2"/>
    </font>
    <font>
      <b/>
      <sz val="16"/>
      <color theme="1"/>
      <name val="Franklin Gothic Book"/>
      <family val="2"/>
    </font>
    <font>
      <sz val="11"/>
      <color rgb="FF3F3F76"/>
      <name val="Calibri"/>
      <family val="2"/>
      <scheme val="minor"/>
    </font>
    <font>
      <b/>
      <sz val="16"/>
      <color theme="1"/>
      <name val="Calibri"/>
      <family val="2"/>
      <scheme val="minor"/>
    </font>
    <font>
      <b/>
      <sz val="14"/>
      <color theme="1"/>
      <name val="Franklin Gothic Book"/>
      <family val="2"/>
    </font>
    <font>
      <b/>
      <sz val="12"/>
      <color theme="1"/>
      <name val="Franklin Gothic Book"/>
      <family val="2"/>
    </font>
    <font>
      <sz val="14"/>
      <color rgb="FF3F3F76"/>
      <name val="Franklin Gothic Book"/>
      <family val="2"/>
    </font>
    <font>
      <b/>
      <sz val="22"/>
      <color theme="1"/>
      <name val="Calibri"/>
      <family val="2"/>
      <scheme val="minor"/>
    </font>
    <font>
      <sz val="18"/>
      <color theme="1"/>
      <name val="Calibri"/>
      <family val="2"/>
      <scheme val="minor"/>
    </font>
    <font>
      <sz val="36"/>
      <color rgb="FF0F385A"/>
      <name val="Harvey Balls"/>
      <family val="3"/>
    </font>
    <font>
      <sz val="11"/>
      <color rgb="FF0F385A"/>
      <name val="Calibri"/>
      <family val="2"/>
      <scheme val="minor"/>
    </font>
    <font>
      <sz val="11"/>
      <color theme="8"/>
      <name val="Calibri"/>
      <family val="2"/>
      <scheme val="minor"/>
    </font>
    <font>
      <sz val="11"/>
      <color rgb="FF9C0006"/>
      <name val="Calibri"/>
      <family val="2"/>
      <scheme val="minor"/>
    </font>
    <font>
      <sz val="36"/>
      <color rgb="FFCC7B29"/>
      <name val="Harvey Balls"/>
      <family val="3"/>
    </font>
    <font>
      <sz val="11"/>
      <color rgb="FFCC7B29"/>
      <name val="Calibri"/>
      <family val="2"/>
      <scheme val="minor"/>
    </font>
    <font>
      <sz val="11"/>
      <color theme="5"/>
      <name val="Calibri"/>
      <family val="2"/>
      <scheme val="minor"/>
    </font>
    <font>
      <sz val="20"/>
      <color theme="1"/>
      <name val="Calibri"/>
      <family val="2"/>
      <scheme val="minor"/>
    </font>
    <font>
      <sz val="36"/>
      <color theme="5"/>
      <name val="Harvey Balls"/>
      <family val="3"/>
    </font>
    <font>
      <b/>
      <sz val="20"/>
      <color theme="1"/>
      <name val="Calibri"/>
      <family val="2"/>
      <scheme val="minor"/>
    </font>
    <font>
      <sz val="36"/>
      <color theme="1"/>
      <name val="Harvey Balls"/>
      <family val="3"/>
    </font>
    <font>
      <sz val="36"/>
      <color theme="8"/>
      <name val="Harvey Balls"/>
      <family val="3"/>
    </font>
    <font>
      <sz val="48"/>
      <color theme="1"/>
      <name val="Harvey Balls"/>
      <family val="3"/>
    </font>
    <font>
      <sz val="10"/>
      <name val="Arial"/>
      <family val="2"/>
    </font>
    <font>
      <sz val="16"/>
      <color theme="0"/>
      <name val="Franklin Gothic Book"/>
      <family val="2"/>
    </font>
    <font>
      <sz val="16"/>
      <color rgb="FFECEDED"/>
      <name val="Franklin Gothic Book"/>
      <family val="2"/>
    </font>
    <font>
      <b/>
      <sz val="16"/>
      <color rgb="FFECEDED"/>
      <name val="Franklin Gothic Book"/>
      <family val="2"/>
    </font>
    <font>
      <sz val="22"/>
      <color rgb="FF0F385A"/>
      <name val="Franklin Gothic Book"/>
      <family val="2"/>
    </font>
    <font>
      <b/>
      <sz val="18"/>
      <color rgb="FF0F385A"/>
      <name val="Franklin Gothic Book"/>
      <family val="2"/>
    </font>
    <font>
      <b/>
      <sz val="36"/>
      <color rgb="FF0F385A"/>
      <name val="Harvey Balls"/>
      <family val="3"/>
    </font>
    <font>
      <b/>
      <sz val="16"/>
      <color theme="0"/>
      <name val="Franklin Gothic Book"/>
      <family val="2"/>
    </font>
    <font>
      <sz val="22"/>
      <color theme="0"/>
      <name val="Franklin Gothic Book"/>
      <family val="2"/>
    </font>
    <font>
      <sz val="22"/>
      <color rgb="FFECEDED"/>
      <name val="Franklin Gothic Book"/>
      <family val="2"/>
    </font>
    <font>
      <b/>
      <sz val="22"/>
      <color theme="0"/>
      <name val="Franklin Gothic Book"/>
      <family val="2"/>
    </font>
    <font>
      <sz val="16"/>
      <color rgb="FF0F385A"/>
      <name val="Franklin Gothic Book"/>
      <family val="2"/>
    </font>
    <font>
      <sz val="14"/>
      <color rgb="FF0F385A"/>
      <name val="Franklin Gothic Book"/>
      <family val="2"/>
    </font>
  </fonts>
  <fills count="16">
    <fill>
      <patternFill patternType="none"/>
    </fill>
    <fill>
      <patternFill patternType="gray125"/>
    </fill>
    <fill>
      <patternFill patternType="solid">
        <fgColor theme="8" tint="0.59999389629810485"/>
        <bgColor indexed="64"/>
      </patternFill>
    </fill>
    <fill>
      <patternFill patternType="solid">
        <fgColor theme="0" tint="-0.249977111117893"/>
        <bgColor indexed="64"/>
      </patternFill>
    </fill>
    <fill>
      <patternFill patternType="solid">
        <fgColor rgb="FFFFFF99"/>
        <bgColor indexed="64"/>
      </patternFill>
    </fill>
    <fill>
      <patternFill patternType="solid">
        <fgColor theme="6" tint="0.39997558519241921"/>
        <bgColor indexed="64"/>
      </patternFill>
    </fill>
    <fill>
      <patternFill patternType="solid">
        <fgColor rgb="FFFFCC99"/>
      </patternFill>
    </fill>
    <fill>
      <patternFill patternType="solid">
        <fgColor rgb="FFFFFF00"/>
        <bgColor indexed="64"/>
      </patternFill>
    </fill>
    <fill>
      <patternFill patternType="solid">
        <fgColor rgb="FFFFC7CE"/>
      </patternFill>
    </fill>
    <fill>
      <patternFill patternType="solid">
        <fgColor rgb="FFECEDED"/>
        <bgColor indexed="64"/>
      </patternFill>
    </fill>
    <fill>
      <patternFill patternType="solid">
        <fgColor rgb="FF00B05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
      <patternFill patternType="solid">
        <fgColor rgb="FF0F385A"/>
        <bgColor indexed="64"/>
      </patternFill>
    </fill>
    <fill>
      <patternFill patternType="solid">
        <fgColor theme="6" tint="0.79998168889431442"/>
        <bgColor theme="6" tint="0.79998168889431442"/>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thin">
        <color rgb="FF7F7F7F"/>
      </top>
      <bottom style="thin">
        <color rgb="FF7F7F7F"/>
      </bottom>
      <diagonal/>
    </border>
    <border>
      <left/>
      <right/>
      <top style="thin">
        <color rgb="FF7F7F7F"/>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double">
        <color auto="1"/>
      </bottom>
      <diagonal/>
    </border>
    <border>
      <left/>
      <right/>
      <top/>
      <bottom style="double">
        <color auto="1"/>
      </bottom>
      <diagonal/>
    </border>
    <border>
      <left/>
      <right style="thin">
        <color rgb="FF0F385A"/>
      </right>
      <top/>
      <bottom style="thin">
        <color rgb="FF0F385A"/>
      </bottom>
      <diagonal/>
    </border>
    <border>
      <left style="thin">
        <color rgb="FF0F385A"/>
      </left>
      <right style="thin">
        <color rgb="FF0F385A"/>
      </right>
      <top/>
      <bottom style="thin">
        <color rgb="FF0F385A"/>
      </bottom>
      <diagonal/>
    </border>
    <border>
      <left style="thin">
        <color rgb="FF0F385A"/>
      </left>
      <right/>
      <top/>
      <bottom style="thin">
        <color rgb="FF0F385A"/>
      </bottom>
      <diagonal/>
    </border>
    <border>
      <left style="thin">
        <color rgb="FF0F385A"/>
      </left>
      <right style="thin">
        <color rgb="FF0F385A"/>
      </right>
      <top style="thin">
        <color rgb="FF0F385A"/>
      </top>
      <bottom style="thin">
        <color rgb="FF0F385A"/>
      </bottom>
      <diagonal/>
    </border>
    <border>
      <left/>
      <right style="thin">
        <color rgb="FF0F385A"/>
      </right>
      <top style="thin">
        <color rgb="FF0F385A"/>
      </top>
      <bottom style="thin">
        <color rgb="FF0F385A"/>
      </bottom>
      <diagonal/>
    </border>
    <border>
      <left style="thin">
        <color rgb="FF0F385A"/>
      </left>
      <right/>
      <top style="thin">
        <color rgb="FF0F385A"/>
      </top>
      <bottom style="thin">
        <color rgb="FF0F385A"/>
      </bottom>
      <diagonal/>
    </border>
  </borders>
  <cellStyleXfs count="8">
    <xf numFmtId="0" fontId="0" fillId="0" borderId="0"/>
    <xf numFmtId="0" fontId="2" fillId="6" borderId="45" applyNumberFormat="0" applyAlignment="0" applyProtection="0"/>
    <xf numFmtId="9" fontId="3" fillId="0" borderId="0" applyFont="0" applyFill="0" applyBorder="0" applyAlignment="0" applyProtection="0"/>
    <xf numFmtId="0" fontId="5" fillId="8" borderId="0" applyNumberFormat="0" applyBorder="0" applyAlignment="0" applyProtection="0"/>
    <xf numFmtId="44" fontId="3" fillId="0" borderId="0" applyFont="0" applyFill="0" applyBorder="0" applyAlignment="0" applyProtection="0"/>
    <xf numFmtId="0" fontId="3" fillId="0" borderId="0"/>
    <xf numFmtId="0" fontId="32" fillId="0" borderId="0"/>
    <xf numFmtId="0" fontId="32" fillId="0" borderId="0"/>
  </cellStyleXfs>
  <cellXfs count="313">
    <xf numFmtId="0" fontId="0" fillId="0" borderId="0" xfId="0"/>
    <xf numFmtId="0" fontId="0" fillId="0" borderId="0" xfId="0" applyAlignment="1">
      <alignment wrapText="1"/>
    </xf>
    <xf numFmtId="0" fontId="0" fillId="0" borderId="0" xfId="0" applyAlignment="1">
      <alignment horizontal="center" vertical="center" wrapText="1"/>
    </xf>
    <xf numFmtId="0" fontId="1" fillId="0" borderId="1" xfId="0" applyFont="1" applyBorder="1"/>
    <xf numFmtId="0" fontId="1" fillId="2" borderId="1" xfId="0" applyFont="1" applyFill="1" applyBorder="1" applyAlignment="1">
      <alignment horizontal="center" vertical="center" wrapText="1"/>
    </xf>
    <xf numFmtId="0" fontId="0" fillId="0" borderId="6" xfId="0" applyBorder="1"/>
    <xf numFmtId="0" fontId="0" fillId="0" borderId="7" xfId="0" applyBorder="1"/>
    <xf numFmtId="0" fontId="0" fillId="0" borderId="8" xfId="0" applyBorder="1"/>
    <xf numFmtId="0" fontId="1" fillId="0" borderId="5" xfId="0" applyFont="1" applyBorder="1"/>
    <xf numFmtId="0" fontId="0" fillId="0" borderId="9" xfId="0" applyBorder="1"/>
    <xf numFmtId="0" fontId="0" fillId="0" borderId="11" xfId="0" applyBorder="1"/>
    <xf numFmtId="0" fontId="0" fillId="0" borderId="15" xfId="0" applyBorder="1"/>
    <xf numFmtId="0" fontId="0" fillId="0" borderId="3" xfId="0" applyBorder="1"/>
    <xf numFmtId="0" fontId="0" fillId="0" borderId="16" xfId="0" applyBorder="1"/>
    <xf numFmtId="0" fontId="0" fillId="0" borderId="19" xfId="0" applyBorder="1"/>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0" fillId="0" borderId="7" xfId="0" applyBorder="1" applyAlignment="1">
      <alignment wrapText="1"/>
    </xf>
    <xf numFmtId="0" fontId="0" fillId="0" borderId="7" xfId="0" applyBorder="1" applyAlignment="1">
      <alignment vertical="center" wrapText="1"/>
    </xf>
    <xf numFmtId="0" fontId="0" fillId="0" borderId="7" xfId="0" applyFill="1" applyBorder="1"/>
    <xf numFmtId="0" fontId="0" fillId="4" borderId="7" xfId="0" applyFill="1" applyBorder="1" applyAlignment="1">
      <alignment vertical="center" wrapText="1"/>
    </xf>
    <xf numFmtId="0" fontId="0" fillId="4" borderId="6" xfId="0" applyFill="1" applyBorder="1"/>
    <xf numFmtId="0" fontId="0" fillId="4" borderId="7" xfId="0" applyFill="1" applyBorder="1"/>
    <xf numFmtId="0" fontId="0" fillId="0" borderId="6" xfId="0" applyBorder="1" applyAlignment="1">
      <alignment wrapText="1"/>
    </xf>
    <xf numFmtId="0" fontId="0" fillId="4" borderId="11" xfId="0" applyFill="1" applyBorder="1"/>
    <xf numFmtId="0" fontId="0" fillId="0" borderId="0" xfId="0" applyBorder="1"/>
    <xf numFmtId="0" fontId="0" fillId="0" borderId="11" xfId="0" applyBorder="1" applyAlignment="1">
      <alignment wrapText="1"/>
    </xf>
    <xf numFmtId="0" fontId="0" fillId="0" borderId="11" xfId="0" applyBorder="1" applyAlignment="1">
      <alignment vertical="center" wrapText="1"/>
    </xf>
    <xf numFmtId="0" fontId="0" fillId="4" borderId="27" xfId="0" applyFill="1" applyBorder="1"/>
    <xf numFmtId="0" fontId="0" fillId="4" borderId="25" xfId="0" applyFill="1" applyBorder="1"/>
    <xf numFmtId="0" fontId="0" fillId="0" borderId="29" xfId="0" applyBorder="1"/>
    <xf numFmtId="0" fontId="0" fillId="0" borderId="30" xfId="0" applyBorder="1"/>
    <xf numFmtId="0" fontId="0" fillId="4" borderId="14" xfId="0" applyFill="1" applyBorder="1"/>
    <xf numFmtId="0" fontId="0" fillId="4" borderId="12" xfId="0" applyFill="1" applyBorder="1"/>
    <xf numFmtId="0" fontId="0" fillId="4" borderId="10" xfId="0" applyFill="1" applyBorder="1"/>
    <xf numFmtId="0" fontId="0" fillId="0" borderId="27" xfId="0" applyFill="1" applyBorder="1"/>
    <xf numFmtId="0" fontId="0" fillId="0" borderId="25" xfId="0" applyFill="1" applyBorder="1"/>
    <xf numFmtId="0" fontId="0" fillId="0" borderId="33" xfId="0" applyBorder="1"/>
    <xf numFmtId="0" fontId="0" fillId="4" borderId="8" xfId="0" applyFill="1" applyBorder="1"/>
    <xf numFmtId="0" fontId="0" fillId="0" borderId="8" xfId="0" applyFill="1" applyBorder="1"/>
    <xf numFmtId="0" fontId="0" fillId="5" borderId="18" xfId="0" applyFill="1" applyBorder="1"/>
    <xf numFmtId="0" fontId="0" fillId="3" borderId="34" xfId="0" applyFill="1" applyBorder="1"/>
    <xf numFmtId="0" fontId="0" fillId="0" borderId="28" xfId="0" applyBorder="1"/>
    <xf numFmtId="0" fontId="1" fillId="2" borderId="28" xfId="0" applyFont="1" applyFill="1" applyBorder="1" applyAlignment="1">
      <alignment horizontal="center"/>
    </xf>
    <xf numFmtId="0" fontId="1" fillId="2" borderId="11" xfId="0" applyFont="1" applyFill="1" applyBorder="1" applyAlignment="1">
      <alignment horizontal="center"/>
    </xf>
    <xf numFmtId="0" fontId="1" fillId="2" borderId="11" xfId="0" applyFont="1" applyFill="1" applyBorder="1" applyAlignment="1">
      <alignment horizontal="center" vertical="center" wrapText="1"/>
    </xf>
    <xf numFmtId="0" fontId="0" fillId="4" borderId="36" xfId="0" applyFill="1" applyBorder="1"/>
    <xf numFmtId="0" fontId="0" fillId="0" borderId="36" xfId="0" applyFill="1" applyBorder="1"/>
    <xf numFmtId="0" fontId="0" fillId="0" borderId="37" xfId="0" applyBorder="1"/>
    <xf numFmtId="0" fontId="1" fillId="2" borderId="0" xfId="0" applyFont="1" applyFill="1" applyBorder="1" applyAlignment="1">
      <alignment horizontal="center"/>
    </xf>
    <xf numFmtId="0" fontId="1" fillId="2" borderId="15" xfId="0" applyFont="1" applyFill="1" applyBorder="1" applyAlignment="1">
      <alignment horizontal="center"/>
    </xf>
    <xf numFmtId="0" fontId="0" fillId="0" borderId="36" xfId="0" applyBorder="1"/>
    <xf numFmtId="0" fontId="0" fillId="4" borderId="39" xfId="0" applyFill="1" applyBorder="1"/>
    <xf numFmtId="0" fontId="0" fillId="4" borderId="40" xfId="0" applyFill="1" applyBorder="1"/>
    <xf numFmtId="0" fontId="0" fillId="0" borderId="26" xfId="0" applyBorder="1"/>
    <xf numFmtId="0" fontId="0" fillId="0" borderId="38" xfId="0" applyBorder="1"/>
    <xf numFmtId="0" fontId="1" fillId="2" borderId="35" xfId="0" applyFont="1" applyFill="1" applyBorder="1" applyAlignment="1">
      <alignment horizontal="center" vertical="center"/>
    </xf>
    <xf numFmtId="0" fontId="0" fillId="0" borderId="8" xfId="0" applyBorder="1" applyAlignment="1">
      <alignment wrapText="1"/>
    </xf>
    <xf numFmtId="0" fontId="1" fillId="2" borderId="8" xfId="0" applyFont="1" applyFill="1" applyBorder="1" applyAlignment="1">
      <alignment horizontal="center" vertical="center" wrapText="1"/>
    </xf>
    <xf numFmtId="0" fontId="1" fillId="2" borderId="41" xfId="0" applyFont="1" applyFill="1" applyBorder="1" applyAlignment="1">
      <alignment horizontal="center"/>
    </xf>
    <xf numFmtId="0" fontId="1" fillId="2" borderId="42" xfId="0" applyFont="1" applyFill="1" applyBorder="1" applyAlignment="1">
      <alignment horizontal="center" vertical="center" wrapText="1"/>
    </xf>
    <xf numFmtId="0" fontId="1" fillId="2" borderId="38" xfId="0" applyFont="1" applyFill="1" applyBorder="1" applyAlignment="1">
      <alignment horizontal="center"/>
    </xf>
    <xf numFmtId="0" fontId="1" fillId="2" borderId="35" xfId="0" applyFont="1" applyFill="1" applyBorder="1" applyAlignment="1">
      <alignment horizontal="center"/>
    </xf>
    <xf numFmtId="0" fontId="1" fillId="2" borderId="35" xfId="0" applyFont="1" applyFill="1" applyBorder="1" applyAlignment="1">
      <alignment horizontal="center" vertical="center" wrapText="1"/>
    </xf>
    <xf numFmtId="0" fontId="0" fillId="0" borderId="35" xfId="0" applyBorder="1"/>
    <xf numFmtId="0" fontId="0" fillId="0" borderId="43" xfId="0" applyBorder="1"/>
    <xf numFmtId="0" fontId="0" fillId="4" borderId="33" xfId="0" applyFill="1" applyBorder="1"/>
    <xf numFmtId="0" fontId="0" fillId="0" borderId="33" xfId="0" applyFill="1" applyBorder="1"/>
    <xf numFmtId="0" fontId="0" fillId="4" borderId="13" xfId="0" applyFill="1" applyBorder="1"/>
    <xf numFmtId="0" fontId="0" fillId="0" borderId="11" xfId="0" applyFill="1" applyBorder="1"/>
    <xf numFmtId="0" fontId="0" fillId="0" borderId="17" xfId="0" applyBorder="1"/>
    <xf numFmtId="0" fontId="0" fillId="0" borderId="44" xfId="0" applyBorder="1"/>
    <xf numFmtId="0" fontId="0" fillId="0" borderId="21" xfId="0" applyBorder="1"/>
    <xf numFmtId="0" fontId="0" fillId="5" borderId="19" xfId="0" applyFill="1" applyBorder="1"/>
    <xf numFmtId="0" fontId="4" fillId="0" borderId="0" xfId="0" applyFont="1" applyAlignment="1">
      <alignment horizontal="center" vertical="center"/>
    </xf>
    <xf numFmtId="0" fontId="6" fillId="0" borderId="0" xfId="0" applyFont="1" applyFill="1"/>
    <xf numFmtId="0" fontId="6" fillId="0" borderId="0" xfId="0" applyFont="1"/>
    <xf numFmtId="0" fontId="8" fillId="0" borderId="0" xfId="0" applyFont="1" applyBorder="1"/>
    <xf numFmtId="0" fontId="9" fillId="0" borderId="0" xfId="0" applyFont="1"/>
    <xf numFmtId="0" fontId="10" fillId="0" borderId="41" xfId="0" applyFont="1" applyFill="1" applyBorder="1"/>
    <xf numFmtId="0" fontId="10" fillId="0" borderId="0" xfId="0" applyFont="1" applyFill="1" applyBorder="1"/>
    <xf numFmtId="0" fontId="10"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2" fillId="6" borderId="52" xfId="1" applyFont="1" applyBorder="1" applyAlignment="1">
      <alignment horizontal="center" vertical="center" wrapText="1"/>
    </xf>
    <xf numFmtId="0" fontId="6" fillId="0" borderId="54" xfId="0" applyFont="1" applyBorder="1"/>
    <xf numFmtId="0" fontId="13" fillId="2" borderId="34"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1" xfId="1" applyFont="1" applyFill="1" applyBorder="1" applyAlignment="1">
      <alignment horizontal="center" vertical="center" wrapText="1"/>
    </xf>
    <xf numFmtId="0" fontId="12" fillId="6" borderId="53" xfId="1" applyFont="1" applyBorder="1" applyAlignment="1">
      <alignment horizontal="center" vertical="center" wrapText="1"/>
    </xf>
    <xf numFmtId="0" fontId="17" fillId="0" borderId="55" xfId="0" applyFont="1" applyBorder="1"/>
    <xf numFmtId="0" fontId="18" fillId="3" borderId="42" xfId="0" applyFont="1" applyFill="1" applyBorder="1" applyAlignment="1">
      <alignment horizontal="center" vertical="center" wrapText="1"/>
    </xf>
    <xf numFmtId="9" fontId="10" fillId="0" borderId="1" xfId="2" applyFont="1" applyFill="1" applyBorder="1" applyAlignment="1">
      <alignment horizontal="center" vertical="center" wrapText="1"/>
    </xf>
    <xf numFmtId="0" fontId="19" fillId="0" borderId="1" xfId="0" quotePrefix="1" applyFont="1" applyFill="1" applyBorder="1" applyAlignment="1">
      <alignment horizontal="center" vertical="top"/>
    </xf>
    <xf numFmtId="0" fontId="20" fillId="0" borderId="1" xfId="0" quotePrefix="1" applyFont="1" applyFill="1" applyBorder="1" applyAlignment="1">
      <alignment horizontal="center" vertical="top" wrapText="1"/>
    </xf>
    <xf numFmtId="0" fontId="20" fillId="0" borderId="4" xfId="0" quotePrefix="1" applyFont="1" applyFill="1" applyBorder="1" applyAlignment="1">
      <alignment horizontal="center" vertical="top" wrapText="1"/>
    </xf>
    <xf numFmtId="0" fontId="19" fillId="0" borderId="4" xfId="0" quotePrefix="1" applyFont="1" applyFill="1" applyBorder="1" applyAlignment="1">
      <alignment horizontal="center" vertical="top"/>
    </xf>
    <xf numFmtId="0" fontId="21" fillId="0" borderId="49" xfId="0" quotePrefix="1" applyFont="1" applyFill="1" applyBorder="1" applyAlignment="1">
      <alignment horizontal="center" vertical="top" wrapText="1"/>
    </xf>
    <xf numFmtId="0" fontId="6" fillId="0" borderId="55" xfId="0" applyFont="1" applyFill="1" applyBorder="1" applyAlignment="1">
      <alignment horizontal="left" vertical="center" wrapText="1"/>
    </xf>
    <xf numFmtId="0" fontId="6" fillId="0" borderId="0" xfId="0" applyFont="1" applyFill="1" applyAlignment="1">
      <alignment horizontal="left" vertical="center"/>
    </xf>
    <xf numFmtId="0" fontId="6" fillId="0" borderId="0" xfId="0" applyFont="1" applyFill="1" applyAlignment="1">
      <alignment horizontal="center" vertical="center"/>
    </xf>
    <xf numFmtId="0" fontId="22" fillId="7" borderId="28" xfId="3" quotePrefix="1" applyFont="1" applyFill="1" applyBorder="1" applyAlignment="1">
      <alignment horizontal="center" vertical="top" wrapText="1"/>
    </xf>
    <xf numFmtId="0" fontId="6" fillId="0" borderId="0" xfId="0" applyFont="1" applyFill="1" applyAlignment="1">
      <alignment vertical="center"/>
    </xf>
    <xf numFmtId="0" fontId="20" fillId="0" borderId="35" xfId="0" quotePrefix="1" applyFont="1" applyFill="1" applyBorder="1" applyAlignment="1">
      <alignment horizontal="center" vertical="top" wrapText="1"/>
    </xf>
    <xf numFmtId="0" fontId="21" fillId="0" borderId="28" xfId="0" quotePrefix="1" applyFont="1" applyFill="1" applyBorder="1" applyAlignment="1">
      <alignment horizontal="center" vertical="top" wrapText="1"/>
    </xf>
    <xf numFmtId="0" fontId="23" fillId="0" borderId="1" xfId="0" quotePrefix="1" applyFont="1" applyFill="1" applyBorder="1" applyAlignment="1">
      <alignment horizontal="center" vertical="top"/>
    </xf>
    <xf numFmtId="0" fontId="24" fillId="0" borderId="1" xfId="0" quotePrefix="1" applyFont="1" applyFill="1" applyBorder="1" applyAlignment="1">
      <alignment horizontal="center" vertical="top" wrapText="1"/>
    </xf>
    <xf numFmtId="0" fontId="23" fillId="0" borderId="6" xfId="0" quotePrefix="1" applyFont="1" applyFill="1" applyBorder="1" applyAlignment="1">
      <alignment horizontal="center" vertical="top"/>
    </xf>
    <xf numFmtId="0" fontId="24" fillId="0" borderId="35" xfId="0" quotePrefix="1" applyFont="1" applyFill="1" applyBorder="1" applyAlignment="1">
      <alignment horizontal="center" vertical="top" wrapText="1"/>
    </xf>
    <xf numFmtId="0" fontId="6" fillId="0" borderId="0" xfId="0" applyFont="1" applyAlignment="1">
      <alignment vertical="center" wrapText="1"/>
    </xf>
    <xf numFmtId="0" fontId="12" fillId="6" borderId="56" xfId="1" applyFont="1" applyBorder="1" applyAlignment="1">
      <alignment horizontal="center" vertical="center" wrapText="1"/>
    </xf>
    <xf numFmtId="0" fontId="25" fillId="0" borderId="6" xfId="0" quotePrefix="1" applyFont="1" applyFill="1" applyBorder="1" applyAlignment="1">
      <alignment horizontal="center" vertical="top" wrapText="1"/>
    </xf>
    <xf numFmtId="0" fontId="12" fillId="7" borderId="56" xfId="1" applyFont="1" applyFill="1" applyBorder="1" applyAlignment="1">
      <alignment horizontal="center" vertical="center" wrapText="1"/>
    </xf>
    <xf numFmtId="0" fontId="24" fillId="7" borderId="1" xfId="0" quotePrefix="1" applyFont="1" applyFill="1" applyBorder="1" applyAlignment="1">
      <alignment horizontal="center" vertical="top" wrapText="1"/>
    </xf>
    <xf numFmtId="0" fontId="12" fillId="6" borderId="56" xfId="1" applyFont="1" applyBorder="1" applyAlignment="1">
      <alignment vertical="center" wrapText="1"/>
    </xf>
    <xf numFmtId="0" fontId="26" fillId="3" borderId="47" xfId="0" applyFont="1" applyFill="1" applyBorder="1" applyAlignment="1">
      <alignment horizontal="center" vertical="center" wrapText="1"/>
    </xf>
    <xf numFmtId="0" fontId="27" fillId="0" borderId="2" xfId="0" quotePrefix="1" applyFont="1" applyFill="1" applyBorder="1" applyAlignment="1">
      <alignment horizontal="center" vertical="top"/>
    </xf>
    <xf numFmtId="0" fontId="21" fillId="0" borderId="2" xfId="0" quotePrefix="1" applyFont="1" applyFill="1" applyBorder="1" applyAlignment="1">
      <alignment horizontal="center" vertical="top" wrapText="1"/>
    </xf>
    <xf numFmtId="0" fontId="23" fillId="0" borderId="2" xfId="0" quotePrefix="1" applyFont="1" applyFill="1" applyBorder="1" applyAlignment="1">
      <alignment horizontal="center" vertical="top"/>
    </xf>
    <xf numFmtId="0" fontId="24" fillId="0" borderId="2" xfId="0" quotePrefix="1" applyFont="1" applyFill="1" applyBorder="1" applyAlignment="1">
      <alignment horizontal="center" vertical="top" wrapText="1"/>
    </xf>
    <xf numFmtId="0" fontId="23" fillId="0" borderId="48" xfId="0" quotePrefix="1" applyFont="1" applyFill="1" applyBorder="1" applyAlignment="1">
      <alignment horizontal="center" vertical="top"/>
    </xf>
    <xf numFmtId="0" fontId="12" fillId="6" borderId="56" xfId="1" applyFont="1" applyBorder="1" applyAlignment="1">
      <alignment horizontal="center" vertical="center"/>
    </xf>
    <xf numFmtId="0" fontId="28" fillId="3" borderId="34" xfId="0" applyFont="1" applyFill="1" applyBorder="1" applyAlignment="1">
      <alignment horizontal="center" vertical="center" wrapText="1"/>
    </xf>
    <xf numFmtId="0" fontId="11" fillId="9" borderId="17" xfId="0" applyFont="1" applyFill="1" applyBorder="1" applyAlignment="1">
      <alignment horizontal="center" vertical="center" wrapText="1"/>
    </xf>
    <xf numFmtId="9" fontId="11" fillId="9" borderId="18" xfId="2" applyFont="1" applyFill="1" applyBorder="1" applyAlignment="1">
      <alignment horizontal="center" vertical="center" wrapText="1"/>
    </xf>
    <xf numFmtId="1" fontId="29" fillId="9" borderId="18" xfId="0" quotePrefix="1" applyNumberFormat="1" applyFont="1" applyFill="1" applyBorder="1" applyAlignment="1">
      <alignment horizontal="center" vertical="top"/>
    </xf>
    <xf numFmtId="0" fontId="29" fillId="9" borderId="18" xfId="0" quotePrefix="1" applyFont="1" applyFill="1" applyBorder="1" applyAlignment="1">
      <alignment horizontal="center" vertical="top"/>
    </xf>
    <xf numFmtId="1" fontId="29" fillId="9" borderId="19" xfId="0" quotePrefix="1" applyNumberFormat="1" applyFont="1" applyFill="1" applyBorder="1" applyAlignment="1">
      <alignment horizontal="center" vertical="top"/>
    </xf>
    <xf numFmtId="0" fontId="6" fillId="0" borderId="14" xfId="0" applyFont="1" applyFill="1" applyBorder="1" applyAlignment="1">
      <alignment horizontal="center" vertical="center"/>
    </xf>
    <xf numFmtId="0" fontId="6" fillId="0" borderId="51" xfId="0" applyFont="1" applyFill="1" applyBorder="1" applyAlignment="1">
      <alignment horizontal="center" vertical="center"/>
    </xf>
    <xf numFmtId="0" fontId="6" fillId="0" borderId="0" xfId="0" applyFont="1" applyFill="1" applyBorder="1"/>
    <xf numFmtId="0" fontId="6" fillId="0" borderId="0" xfId="0" applyFont="1" applyBorder="1"/>
    <xf numFmtId="0" fontId="8" fillId="0" borderId="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6" fillId="0" borderId="1" xfId="0" applyFont="1" applyFill="1" applyBorder="1" applyAlignment="1"/>
    <xf numFmtId="0" fontId="8" fillId="0" borderId="9" xfId="0" applyFont="1" applyFill="1" applyBorder="1" applyAlignment="1">
      <alignment horizontal="center" vertical="center" wrapText="1"/>
    </xf>
    <xf numFmtId="0" fontId="6" fillId="0" borderId="0" xfId="0" applyFont="1" applyFill="1" applyBorder="1" applyAlignment="1">
      <alignment wrapText="1"/>
    </xf>
    <xf numFmtId="0" fontId="6" fillId="0" borderId="0" xfId="0" applyFont="1" applyFill="1" applyAlignment="1">
      <alignment wrapText="1"/>
    </xf>
    <xf numFmtId="0" fontId="19" fillId="0" borderId="13" xfId="0" quotePrefix="1" applyFont="1" applyFill="1" applyBorder="1" applyAlignment="1">
      <alignment horizontal="center" vertical="top"/>
    </xf>
    <xf numFmtId="0" fontId="19" fillId="0" borderId="48" xfId="0" quotePrefix="1" applyFont="1" applyFill="1" applyBorder="1" applyAlignment="1">
      <alignment horizontal="center" vertical="top"/>
    </xf>
    <xf numFmtId="0" fontId="19" fillId="0" borderId="48" xfId="0" quotePrefix="1" applyFont="1" applyFill="1" applyBorder="1" applyAlignment="1">
      <alignment horizontal="center" vertical="center"/>
    </xf>
    <xf numFmtId="0" fontId="30" fillId="0" borderId="48" xfId="0" quotePrefix="1" applyFont="1" applyFill="1" applyBorder="1" applyAlignment="1">
      <alignment horizontal="center" vertical="top"/>
    </xf>
    <xf numFmtId="0" fontId="23" fillId="0" borderId="10" xfId="0" quotePrefix="1" applyFont="1" applyFill="1" applyBorder="1" applyAlignment="1">
      <alignment horizontal="center" vertical="top"/>
    </xf>
    <xf numFmtId="0" fontId="31" fillId="0" borderId="0" xfId="0" applyFont="1" applyAlignment="1">
      <alignment horizontal="center" vertical="center"/>
    </xf>
    <xf numFmtId="0" fontId="31" fillId="7" borderId="0" xfId="0" applyFont="1" applyFill="1" applyAlignment="1">
      <alignment horizontal="center" vertical="center"/>
    </xf>
    <xf numFmtId="0" fontId="6" fillId="0" borderId="0" xfId="0" applyFont="1" applyFill="1" applyBorder="1" applyAlignment="1">
      <alignment horizontal="center" vertical="center" wrapText="1"/>
    </xf>
    <xf numFmtId="0" fontId="0" fillId="0" borderId="63" xfId="0" applyBorder="1"/>
    <xf numFmtId="0" fontId="0" fillId="0" borderId="65" xfId="0" applyBorder="1"/>
    <xf numFmtId="0" fontId="0" fillId="0" borderId="66" xfId="0" applyBorder="1"/>
    <xf numFmtId="0" fontId="1" fillId="0" borderId="67" xfId="0" applyFont="1" applyBorder="1"/>
    <xf numFmtId="0" fontId="0" fillId="0" borderId="65" xfId="0" applyBorder="1" applyAlignment="1">
      <alignment horizontal="center"/>
    </xf>
    <xf numFmtId="0" fontId="0" fillId="0" borderId="66" xfId="0" applyBorder="1" applyAlignment="1">
      <alignment horizontal="center"/>
    </xf>
    <xf numFmtId="0" fontId="18" fillId="3" borderId="15" xfId="0" applyFont="1" applyFill="1" applyBorder="1" applyAlignment="1">
      <alignment horizontal="center" vertical="center" wrapText="1"/>
    </xf>
    <xf numFmtId="0" fontId="25" fillId="0" borderId="28" xfId="0" quotePrefix="1" applyFont="1" applyFill="1" applyBorder="1" applyAlignment="1">
      <alignment horizontal="center" vertical="top" wrapText="1"/>
    </xf>
    <xf numFmtId="0" fontId="1" fillId="0" borderId="68" xfId="0" applyFont="1" applyBorder="1"/>
    <xf numFmtId="44" fontId="0" fillId="0" borderId="0" xfId="4" applyFont="1"/>
    <xf numFmtId="0" fontId="0" fillId="0" borderId="0" xfId="0"/>
    <xf numFmtId="0" fontId="1" fillId="0" borderId="1" xfId="0" applyFont="1" applyBorder="1"/>
    <xf numFmtId="0" fontId="0" fillId="0" borderId="15" xfId="0" applyBorder="1"/>
    <xf numFmtId="0" fontId="0" fillId="0" borderId="0" xfId="0" applyBorder="1"/>
    <xf numFmtId="0" fontId="0" fillId="0" borderId="63" xfId="0" applyBorder="1"/>
    <xf numFmtId="0" fontId="0" fillId="0" borderId="65" xfId="0" applyBorder="1"/>
    <xf numFmtId="0" fontId="0" fillId="0" borderId="66" xfId="0" applyBorder="1"/>
    <xf numFmtId="0" fontId="1" fillId="0" borderId="67" xfId="0" applyFont="1" applyBorder="1"/>
    <xf numFmtId="0" fontId="0" fillId="0" borderId="65" xfId="0" applyBorder="1" applyAlignment="1">
      <alignment horizontal="center"/>
    </xf>
    <xf numFmtId="0" fontId="1" fillId="0" borderId="68" xfId="0" applyFont="1" applyBorder="1"/>
    <xf numFmtId="44" fontId="0" fillId="0" borderId="0" xfId="4" applyFont="1"/>
    <xf numFmtId="164" fontId="0" fillId="0" borderId="0" xfId="4" applyNumberFormat="1" applyFont="1"/>
    <xf numFmtId="0" fontId="0" fillId="0" borderId="0" xfId="0" applyBorder="1" applyAlignment="1">
      <alignment horizontal="center"/>
    </xf>
    <xf numFmtId="0" fontId="0" fillId="0" borderId="0" xfId="0" applyAlignment="1">
      <alignment horizontal="center"/>
    </xf>
    <xf numFmtId="2" fontId="0" fillId="0" borderId="0" xfId="0" applyNumberFormat="1" applyBorder="1"/>
    <xf numFmtId="0" fontId="0" fillId="0" borderId="1" xfId="0" applyBorder="1" applyAlignment="1"/>
    <xf numFmtId="0" fontId="1" fillId="0" borderId="6" xfId="0" applyFont="1" applyBorder="1" applyAlignment="1"/>
    <xf numFmtId="0" fontId="1" fillId="0" borderId="0" xfId="0" applyFont="1" applyBorder="1" applyAlignment="1">
      <alignment horizontal="center"/>
    </xf>
    <xf numFmtId="0" fontId="1" fillId="0" borderId="68" xfId="0" applyFont="1" applyBorder="1" applyAlignment="1">
      <alignment horizontal="center"/>
    </xf>
    <xf numFmtId="0" fontId="0" fillId="0" borderId="0" xfId="0" applyAlignment="1">
      <alignment horizontal="center"/>
    </xf>
    <xf numFmtId="0" fontId="0" fillId="0" borderId="0" xfId="0" applyBorder="1" applyAlignment="1">
      <alignment horizontal="center"/>
    </xf>
    <xf numFmtId="0" fontId="1" fillId="0" borderId="5" xfId="0" applyFont="1" applyBorder="1" applyAlignment="1">
      <alignment horizontal="center"/>
    </xf>
    <xf numFmtId="0" fontId="0" fillId="0" borderId="1" xfId="0" applyBorder="1" applyAlignment="1">
      <alignment horizontal="center"/>
    </xf>
    <xf numFmtId="0" fontId="0" fillId="0" borderId="0" xfId="0" applyBorder="1" applyAlignment="1">
      <alignment horizontal="center"/>
    </xf>
    <xf numFmtId="0" fontId="0" fillId="0" borderId="0" xfId="0" applyBorder="1" applyAlignment="1">
      <alignment horizontal="center"/>
    </xf>
    <xf numFmtId="0" fontId="0" fillId="0" borderId="0" xfId="0" applyAlignment="1">
      <alignment horizontal="center"/>
    </xf>
    <xf numFmtId="0" fontId="1" fillId="0" borderId="5" xfId="0" applyFont="1" applyBorder="1" applyAlignment="1">
      <alignment horizontal="center"/>
    </xf>
    <xf numFmtId="0" fontId="0" fillId="0" borderId="1" xfId="0" applyBorder="1" applyAlignment="1">
      <alignment horizontal="center"/>
    </xf>
    <xf numFmtId="2" fontId="0" fillId="0" borderId="0" xfId="0" applyNumberFormat="1"/>
    <xf numFmtId="2" fontId="0" fillId="0" borderId="65" xfId="0" applyNumberFormat="1" applyBorder="1"/>
    <xf numFmtId="2" fontId="0" fillId="0" borderId="65" xfId="0" applyNumberFormat="1" applyBorder="1" applyAlignment="1">
      <alignment horizontal="center"/>
    </xf>
    <xf numFmtId="0" fontId="0" fillId="0" borderId="0" xfId="0" applyBorder="1" applyAlignment="1">
      <alignment horizontal="center"/>
    </xf>
    <xf numFmtId="0" fontId="0" fillId="13" borderId="1" xfId="0" applyFill="1" applyBorder="1" applyAlignment="1">
      <alignment horizontal="center"/>
    </xf>
    <xf numFmtId="2" fontId="0" fillId="13" borderId="1" xfId="0" applyNumberFormat="1" applyFill="1" applyBorder="1" applyAlignment="1">
      <alignment horizontal="center"/>
    </xf>
    <xf numFmtId="0" fontId="0" fillId="4" borderId="0" xfId="0" applyFill="1" applyBorder="1"/>
    <xf numFmtId="1" fontId="0" fillId="13" borderId="1" xfId="0" applyNumberFormat="1" applyFill="1" applyBorder="1" applyAlignment="1">
      <alignment horizontal="center"/>
    </xf>
    <xf numFmtId="1" fontId="0" fillId="0" borderId="0" xfId="0" applyNumberFormat="1" applyBorder="1"/>
    <xf numFmtId="0" fontId="0" fillId="4" borderId="0" xfId="0" applyFill="1"/>
    <xf numFmtId="1" fontId="0" fillId="9" borderId="1" xfId="0" applyNumberFormat="1" applyFill="1" applyBorder="1" applyAlignment="1">
      <alignment horizontal="center"/>
    </xf>
    <xf numFmtId="2" fontId="0" fillId="9" borderId="1" xfId="0" applyNumberFormat="1" applyFill="1" applyBorder="1" applyAlignment="1">
      <alignment horizontal="center"/>
    </xf>
    <xf numFmtId="1" fontId="0" fillId="0" borderId="1" xfId="0" applyNumberFormat="1" applyBorder="1" applyAlignment="1">
      <alignment horizontal="center"/>
    </xf>
    <xf numFmtId="0" fontId="0" fillId="0" borderId="0" xfId="0" applyBorder="1" applyAlignment="1"/>
    <xf numFmtId="0" fontId="0" fillId="4" borderId="0" xfId="0" applyFill="1" applyBorder="1" applyAlignment="1"/>
    <xf numFmtId="0" fontId="1" fillId="0" borderId="68" xfId="0" applyFont="1" applyBorder="1" applyAlignment="1">
      <alignment horizontal="center" wrapText="1"/>
    </xf>
    <xf numFmtId="0" fontId="0" fillId="10" borderId="60" xfId="0" applyFill="1" applyBorder="1" applyAlignment="1">
      <alignment horizontal="center"/>
    </xf>
    <xf numFmtId="0" fontId="0" fillId="10" borderId="61" xfId="0" applyFill="1" applyBorder="1" applyAlignment="1">
      <alignment horizontal="center"/>
    </xf>
    <xf numFmtId="0" fontId="0" fillId="10" borderId="62" xfId="0" applyFill="1" applyBorder="1" applyAlignment="1">
      <alignment horizontal="center"/>
    </xf>
    <xf numFmtId="0" fontId="0" fillId="0" borderId="0" xfId="0" applyBorder="1" applyAlignment="1">
      <alignment horizontal="center" vertical="center" wrapText="1"/>
    </xf>
    <xf numFmtId="0" fontId="0" fillId="0" borderId="0" xfId="0" applyBorder="1" applyAlignment="1">
      <alignment horizontal="center"/>
    </xf>
    <xf numFmtId="0" fontId="0" fillId="0" borderId="0" xfId="0" applyBorder="1" applyAlignment="1">
      <alignment horizontal="center" vertical="center"/>
    </xf>
    <xf numFmtId="0" fontId="0" fillId="0" borderId="63" xfId="0" applyBorder="1" applyAlignment="1">
      <alignment horizontal="center" vertical="center"/>
    </xf>
    <xf numFmtId="0" fontId="0" fillId="0" borderId="63" xfId="0" applyBorder="1" applyAlignment="1">
      <alignment horizontal="center"/>
    </xf>
    <xf numFmtId="0" fontId="0" fillId="0" borderId="64" xfId="0" applyBorder="1" applyAlignment="1">
      <alignment horizontal="right" wrapText="1"/>
    </xf>
    <xf numFmtId="0" fontId="0" fillId="0" borderId="65" xfId="0" applyBorder="1" applyAlignment="1">
      <alignment horizontal="right" wrapText="1"/>
    </xf>
    <xf numFmtId="0" fontId="0" fillId="11" borderId="60" xfId="0" applyFill="1" applyBorder="1" applyAlignment="1">
      <alignment horizontal="center"/>
    </xf>
    <xf numFmtId="0" fontId="0" fillId="11" borderId="61" xfId="0" applyFill="1" applyBorder="1" applyAlignment="1">
      <alignment horizontal="center"/>
    </xf>
    <xf numFmtId="0" fontId="0" fillId="11" borderId="62" xfId="0" applyFill="1" applyBorder="1" applyAlignment="1">
      <alignment horizontal="center"/>
    </xf>
    <xf numFmtId="0" fontId="0" fillId="0" borderId="0" xfId="0" applyAlignment="1">
      <alignment horizontal="center"/>
    </xf>
    <xf numFmtId="0" fontId="0" fillId="0" borderId="60" xfId="0" applyBorder="1" applyAlignment="1">
      <alignment horizontal="center"/>
    </xf>
    <xf numFmtId="0" fontId="0" fillId="0" borderId="61" xfId="0" applyBorder="1" applyAlignment="1">
      <alignment horizontal="center"/>
    </xf>
    <xf numFmtId="0" fontId="0" fillId="0" borderId="62" xfId="0" applyBorder="1" applyAlignment="1">
      <alignment horizontal="center"/>
    </xf>
    <xf numFmtId="0" fontId="1" fillId="3" borderId="1" xfId="0" applyFont="1" applyFill="1" applyBorder="1" applyAlignment="1">
      <alignment horizontal="center"/>
    </xf>
    <xf numFmtId="0" fontId="1" fillId="0" borderId="2" xfId="0" applyFont="1" applyFill="1" applyBorder="1" applyAlignment="1">
      <alignment horizontal="center"/>
    </xf>
    <xf numFmtId="0" fontId="1" fillId="0" borderId="4" xfId="0" applyFont="1" applyFill="1" applyBorder="1" applyAlignment="1">
      <alignment horizontal="center"/>
    </xf>
    <xf numFmtId="0" fontId="1" fillId="0" borderId="24" xfId="0" applyFont="1" applyBorder="1" applyAlignment="1">
      <alignment horizontal="center" vertical="center"/>
    </xf>
    <xf numFmtId="0" fontId="1" fillId="0" borderId="27" xfId="0" applyFont="1" applyBorder="1" applyAlignment="1">
      <alignment horizontal="center" vertical="center"/>
    </xf>
    <xf numFmtId="0" fontId="1" fillId="0" borderId="25" xfId="0" applyFont="1" applyBorder="1" applyAlignment="1">
      <alignment horizontal="center" vertical="center"/>
    </xf>
    <xf numFmtId="0" fontId="1" fillId="0" borderId="23" xfId="0" applyFont="1" applyBorder="1" applyAlignment="1">
      <alignment horizontal="center" vertical="center"/>
    </xf>
    <xf numFmtId="0" fontId="1" fillId="0" borderId="41" xfId="0" applyFont="1" applyBorder="1" applyAlignment="1">
      <alignment horizontal="center" vertical="center"/>
    </xf>
    <xf numFmtId="0" fontId="1" fillId="0" borderId="26" xfId="0" applyFont="1" applyBorder="1" applyAlignment="1">
      <alignment horizontal="center" vertical="center"/>
    </xf>
    <xf numFmtId="0" fontId="1" fillId="0" borderId="5" xfId="0" applyFont="1" applyFill="1" applyBorder="1" applyAlignment="1">
      <alignment horizontal="center"/>
    </xf>
    <xf numFmtId="0" fontId="1" fillId="0" borderId="28" xfId="0" applyFont="1" applyFill="1" applyBorder="1" applyAlignment="1">
      <alignment horizontal="center"/>
    </xf>
    <xf numFmtId="0" fontId="1" fillId="0" borderId="6" xfId="0" applyFont="1" applyFill="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2" fontId="0" fillId="0" borderId="5" xfId="0" applyNumberFormat="1" applyBorder="1" applyAlignment="1">
      <alignment horizontal="center"/>
    </xf>
    <xf numFmtId="2" fontId="0" fillId="0" borderId="28" xfId="0" applyNumberFormat="1" applyBorder="1" applyAlignment="1">
      <alignment horizontal="center"/>
    </xf>
    <xf numFmtId="2" fontId="0" fillId="0" borderId="6" xfId="0" applyNumberForma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2" fontId="0" fillId="0" borderId="1" xfId="0" applyNumberFormat="1" applyBorder="1" applyAlignment="1">
      <alignment horizontal="center"/>
    </xf>
    <xf numFmtId="44" fontId="0" fillId="0" borderId="1" xfId="0" applyNumberFormat="1" applyBorder="1" applyAlignment="1">
      <alignment horizontal="center"/>
    </xf>
    <xf numFmtId="0" fontId="0" fillId="0" borderId="1" xfId="0" applyBorder="1" applyAlignment="1">
      <alignment horizontal="center"/>
    </xf>
    <xf numFmtId="0" fontId="0" fillId="4" borderId="0" xfId="0" applyFill="1" applyBorder="1" applyAlignment="1">
      <alignment horizontal="center"/>
    </xf>
    <xf numFmtId="0" fontId="7" fillId="0" borderId="0" xfId="0" applyFont="1" applyAlignment="1">
      <alignment horizontal="center"/>
    </xf>
    <xf numFmtId="0" fontId="13" fillId="3" borderId="46" xfId="0" applyFont="1" applyFill="1" applyBorder="1" applyAlignment="1">
      <alignment horizontal="center" vertical="center" wrapText="1"/>
    </xf>
    <xf numFmtId="0" fontId="13" fillId="3" borderId="49" xfId="0" applyFont="1" applyFill="1" applyBorder="1" applyAlignment="1">
      <alignment horizontal="center" vertical="center" wrapText="1"/>
    </xf>
    <xf numFmtId="0" fontId="13" fillId="3" borderId="50" xfId="0" applyFont="1" applyFill="1" applyBorder="1" applyAlignment="1">
      <alignment horizontal="center" vertical="center" wrapText="1"/>
    </xf>
    <xf numFmtId="0" fontId="6" fillId="0" borderId="0" xfId="0" applyFont="1" applyAlignment="1">
      <alignment horizontal="left" vertical="top" wrapText="1"/>
    </xf>
    <xf numFmtId="0" fontId="6" fillId="0" borderId="0" xfId="0" applyFont="1" applyBorder="1" applyAlignment="1">
      <alignment horizontal="left" vertical="top" wrapText="1"/>
    </xf>
    <xf numFmtId="0" fontId="13" fillId="3" borderId="57" xfId="0" applyFont="1" applyFill="1" applyBorder="1" applyAlignment="1">
      <alignment horizontal="center" vertical="center" wrapText="1"/>
    </xf>
    <xf numFmtId="0" fontId="13" fillId="3" borderId="58" xfId="0" applyFont="1" applyFill="1" applyBorder="1" applyAlignment="1">
      <alignment horizontal="center" vertical="center" wrapText="1"/>
    </xf>
    <xf numFmtId="0" fontId="13" fillId="3" borderId="59" xfId="0" applyFont="1" applyFill="1" applyBorder="1" applyAlignment="1">
      <alignment horizontal="center" vertical="center" wrapText="1"/>
    </xf>
    <xf numFmtId="0" fontId="0" fillId="3" borderId="20" xfId="0" applyFill="1" applyBorder="1" applyAlignment="1">
      <alignment horizontal="center" vertical="center" wrapText="1"/>
    </xf>
    <xf numFmtId="0" fontId="0" fillId="3" borderId="31" xfId="0" applyFill="1" applyBorder="1" applyAlignment="1">
      <alignment horizontal="center" vertical="center" wrapText="1"/>
    </xf>
    <xf numFmtId="0" fontId="0" fillId="3" borderId="2" xfId="0" applyFill="1" applyBorder="1" applyAlignment="1">
      <alignment horizontal="center" vertical="center" wrapText="1"/>
    </xf>
    <xf numFmtId="0" fontId="0" fillId="3" borderId="32" xfId="0" applyFill="1" applyBorder="1" applyAlignment="1">
      <alignment horizontal="center" vertical="center" wrapText="1"/>
    </xf>
    <xf numFmtId="0" fontId="0" fillId="3" borderId="4" xfId="0" applyFill="1" applyBorder="1" applyAlignment="1">
      <alignment horizontal="center" vertical="center" wrapText="1"/>
    </xf>
    <xf numFmtId="0" fontId="0" fillId="3" borderId="24" xfId="0" applyFill="1" applyBorder="1" applyAlignment="1">
      <alignment horizontal="center" vertical="center"/>
    </xf>
    <xf numFmtId="0" fontId="0" fillId="3" borderId="23" xfId="0" applyFill="1" applyBorder="1" applyAlignment="1">
      <alignment horizontal="center" vertical="center"/>
    </xf>
    <xf numFmtId="0" fontId="0" fillId="3" borderId="3"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22" xfId="0" applyFill="1" applyBorder="1" applyAlignment="1">
      <alignment horizontal="center" vertical="center" wrapText="1"/>
    </xf>
    <xf numFmtId="0" fontId="0" fillId="3" borderId="2" xfId="0" applyFill="1" applyBorder="1" applyAlignment="1">
      <alignment horizontal="center" wrapText="1"/>
    </xf>
    <xf numFmtId="0" fontId="0" fillId="3" borderId="4" xfId="0" applyFill="1" applyBorder="1" applyAlignment="1">
      <alignment horizontal="center" wrapText="1"/>
    </xf>
    <xf numFmtId="0" fontId="0" fillId="3" borderId="20" xfId="0" applyFill="1" applyBorder="1" applyAlignment="1">
      <alignment horizontal="center" vertical="center"/>
    </xf>
    <xf numFmtId="0" fontId="0" fillId="3" borderId="22" xfId="0" applyFill="1" applyBorder="1" applyAlignment="1">
      <alignment horizontal="center" vertical="center"/>
    </xf>
    <xf numFmtId="0" fontId="0" fillId="3" borderId="21" xfId="0" applyFill="1" applyBorder="1" applyAlignment="1">
      <alignment horizontal="center" vertical="center"/>
    </xf>
    <xf numFmtId="0" fontId="0" fillId="3" borderId="2" xfId="0" applyFill="1" applyBorder="1" applyAlignment="1">
      <alignment horizontal="center" vertical="center"/>
    </xf>
    <xf numFmtId="0" fontId="0" fillId="3" borderId="4" xfId="0" applyFill="1" applyBorder="1" applyAlignment="1">
      <alignment horizontal="center" vertical="center"/>
    </xf>
    <xf numFmtId="0" fontId="0" fillId="3" borderId="20" xfId="0" applyFill="1" applyBorder="1" applyAlignment="1">
      <alignment horizontal="center"/>
    </xf>
    <xf numFmtId="0" fontId="0" fillId="3" borderId="22" xfId="0" applyFill="1" applyBorder="1" applyAlignment="1">
      <alignment horizontal="center"/>
    </xf>
    <xf numFmtId="0" fontId="0" fillId="3" borderId="3" xfId="0" applyFill="1" applyBorder="1" applyAlignment="1">
      <alignment horizontal="center" vertical="center"/>
    </xf>
    <xf numFmtId="0" fontId="1" fillId="0" borderId="0" xfId="0" applyFont="1"/>
    <xf numFmtId="0" fontId="33" fillId="14" borderId="69" xfId="0" applyFont="1" applyFill="1" applyBorder="1" applyAlignment="1">
      <alignment horizontal="center" vertical="center" wrapText="1"/>
    </xf>
    <xf numFmtId="0" fontId="33" fillId="14" borderId="70" xfId="0" applyFont="1" applyFill="1" applyBorder="1" applyAlignment="1">
      <alignment horizontal="center" vertical="center" wrapText="1"/>
    </xf>
    <xf numFmtId="0" fontId="34" fillId="14" borderId="70" xfId="0" applyFont="1" applyFill="1" applyBorder="1" applyAlignment="1">
      <alignment horizontal="center" vertical="center" wrapText="1"/>
    </xf>
    <xf numFmtId="0" fontId="34" fillId="14" borderId="71" xfId="0" applyFont="1" applyFill="1" applyBorder="1" applyAlignment="1">
      <alignment horizontal="center" vertical="center" wrapText="1"/>
    </xf>
    <xf numFmtId="0" fontId="36" fillId="0" borderId="73" xfId="0" applyFont="1" applyBorder="1" applyAlignment="1">
      <alignment horizontal="center" vertical="center" wrapText="1"/>
    </xf>
    <xf numFmtId="0" fontId="36" fillId="0" borderId="72" xfId="0" applyFont="1" applyBorder="1" applyAlignment="1">
      <alignment horizontal="center" vertical="center" wrapText="1"/>
    </xf>
    <xf numFmtId="0" fontId="36" fillId="0" borderId="74" xfId="0" applyFont="1" applyBorder="1" applyAlignment="1">
      <alignment horizontal="center" vertical="center" wrapText="1"/>
    </xf>
    <xf numFmtId="0" fontId="0" fillId="0" borderId="0" xfId="0" applyAlignment="1">
      <alignment horizontal="center" vertical="center"/>
    </xf>
    <xf numFmtId="0" fontId="19" fillId="0" borderId="72" xfId="0" quotePrefix="1" applyFont="1" applyBorder="1" applyAlignment="1">
      <alignment horizontal="center" vertical="center"/>
    </xf>
    <xf numFmtId="0" fontId="19" fillId="0" borderId="74" xfId="0" quotePrefix="1" applyFont="1" applyBorder="1" applyAlignment="1">
      <alignment horizontal="center" vertical="center"/>
    </xf>
    <xf numFmtId="0" fontId="37" fillId="0" borderId="0" xfId="0" applyFont="1" applyAlignment="1">
      <alignment horizontal="center" vertical="center" wrapText="1"/>
    </xf>
    <xf numFmtId="0" fontId="38" fillId="0" borderId="0" xfId="0" quotePrefix="1" applyFont="1" applyAlignment="1">
      <alignment horizontal="center" vertical="top"/>
    </xf>
    <xf numFmtId="0" fontId="0" fillId="0" borderId="0" xfId="0" applyAlignment="1">
      <alignment horizontal="left" vertical="top" wrapText="1"/>
    </xf>
    <xf numFmtId="0" fontId="40" fillId="14" borderId="69" xfId="0" applyFont="1" applyFill="1" applyBorder="1" applyAlignment="1">
      <alignment horizontal="center" vertical="center" wrapText="1"/>
    </xf>
    <xf numFmtId="0" fontId="40" fillId="14" borderId="70" xfId="0" applyFont="1" applyFill="1" applyBorder="1" applyAlignment="1">
      <alignment horizontal="center" vertical="center" wrapText="1"/>
    </xf>
    <xf numFmtId="0" fontId="41" fillId="14" borderId="71" xfId="0" applyFont="1" applyFill="1" applyBorder="1" applyAlignment="1">
      <alignment horizontal="center" vertical="center" wrapText="1"/>
    </xf>
    <xf numFmtId="8" fontId="36" fillId="0" borderId="72" xfId="0" applyNumberFormat="1" applyFont="1" applyBorder="1" applyAlignment="1">
      <alignment horizontal="center" vertical="center" wrapText="1"/>
    </xf>
    <xf numFmtId="0" fontId="43" fillId="0" borderId="73" xfId="0" applyFont="1" applyBorder="1" applyAlignment="1">
      <alignment horizontal="center" vertical="center" wrapText="1"/>
    </xf>
    <xf numFmtId="0" fontId="39" fillId="14" borderId="1" xfId="0" applyFont="1" applyFill="1" applyBorder="1" applyAlignment="1">
      <alignment horizontal="center" vertical="center" wrapText="1"/>
    </xf>
    <xf numFmtId="0" fontId="39" fillId="14" borderId="1" xfId="0" applyFont="1" applyFill="1" applyBorder="1" applyAlignment="1">
      <alignment horizontal="center" vertical="center" wrapText="1"/>
    </xf>
    <xf numFmtId="0" fontId="35" fillId="14" borderId="1" xfId="0" applyFont="1" applyFill="1" applyBorder="1" applyAlignment="1">
      <alignment horizontal="center" vertical="center" wrapText="1"/>
    </xf>
    <xf numFmtId="0" fontId="36" fillId="15" borderId="1" xfId="0" applyFont="1" applyFill="1" applyBorder="1" applyAlignment="1">
      <alignment horizontal="center" vertical="center" wrapText="1"/>
    </xf>
    <xf numFmtId="1" fontId="36" fillId="15" borderId="1" xfId="0" applyNumberFormat="1" applyFont="1" applyFill="1" applyBorder="1" applyAlignment="1">
      <alignment horizontal="center" vertical="center" wrapText="1"/>
    </xf>
    <xf numFmtId="1" fontId="36" fillId="15" borderId="1" xfId="0" applyNumberFormat="1" applyFont="1" applyFill="1" applyBorder="1" applyAlignment="1">
      <alignment horizontal="center" vertical="center"/>
    </xf>
    <xf numFmtId="0" fontId="36" fillId="0" borderId="1" xfId="0" applyFont="1" applyBorder="1" applyAlignment="1">
      <alignment horizontal="center" vertical="center" wrapText="1"/>
    </xf>
    <xf numFmtId="1" fontId="36" fillId="0" borderId="1" xfId="0" applyNumberFormat="1" applyFont="1" applyBorder="1" applyAlignment="1">
      <alignment horizontal="center" vertical="center" wrapText="1"/>
    </xf>
    <xf numFmtId="0" fontId="36" fillId="0" borderId="1" xfId="0" applyFont="1" applyBorder="1" applyAlignment="1">
      <alignment horizontal="center" vertical="center" wrapText="1"/>
    </xf>
    <xf numFmtId="0" fontId="36" fillId="15" borderId="1" xfId="0" applyFont="1" applyFill="1" applyBorder="1" applyAlignment="1">
      <alignment horizontal="center" vertical="center" wrapText="1"/>
    </xf>
    <xf numFmtId="0" fontId="19" fillId="0" borderId="1" xfId="0" applyFont="1" applyBorder="1" applyAlignment="1">
      <alignment horizontal="center" vertical="center"/>
    </xf>
    <xf numFmtId="0" fontId="44" fillId="0" borderId="1" xfId="0" applyFont="1" applyBorder="1" applyAlignment="1">
      <alignment horizontal="center" vertical="center" wrapText="1"/>
    </xf>
    <xf numFmtId="0" fontId="19" fillId="0" borderId="1" xfId="0" applyFont="1" applyBorder="1" applyAlignment="1">
      <alignment horizontal="center" vertical="center"/>
    </xf>
    <xf numFmtId="0" fontId="19" fillId="15" borderId="1" xfId="0" applyFont="1" applyFill="1" applyBorder="1" applyAlignment="1">
      <alignment horizontal="center" vertical="center"/>
    </xf>
    <xf numFmtId="0" fontId="19" fillId="15" borderId="1" xfId="0" applyFont="1" applyFill="1" applyBorder="1" applyAlignment="1">
      <alignment horizontal="center" vertical="center"/>
    </xf>
    <xf numFmtId="0" fontId="42" fillId="14" borderId="69" xfId="0" applyFont="1" applyFill="1" applyBorder="1" applyAlignment="1">
      <alignment horizontal="center" vertical="center" wrapText="1"/>
    </xf>
    <xf numFmtId="0" fontId="42" fillId="14" borderId="70" xfId="0" applyFont="1" applyFill="1" applyBorder="1" applyAlignment="1">
      <alignment horizontal="center" vertical="center" wrapText="1"/>
    </xf>
    <xf numFmtId="0" fontId="39" fillId="14" borderId="69" xfId="0" applyFont="1" applyFill="1" applyBorder="1" applyAlignment="1">
      <alignment horizontal="center" vertical="center" wrapText="1"/>
    </xf>
    <xf numFmtId="0" fontId="39" fillId="14" borderId="70" xfId="0" applyFont="1" applyFill="1" applyBorder="1" applyAlignment="1">
      <alignment horizontal="center" vertical="center" wrapText="1"/>
    </xf>
    <xf numFmtId="0" fontId="36" fillId="12" borderId="73" xfId="0" applyFont="1" applyFill="1" applyBorder="1" applyAlignment="1">
      <alignment horizontal="center" vertical="center" wrapText="1"/>
    </xf>
  </cellXfs>
  <cellStyles count="8">
    <cellStyle name="Bad" xfId="3" builtinId="27"/>
    <cellStyle name="Currency" xfId="4" builtinId="4"/>
    <cellStyle name="Input" xfId="1" builtinId="20"/>
    <cellStyle name="Normal" xfId="0" builtinId="0"/>
    <cellStyle name="Normal 2 2 2" xfId="7" xr:uid="{EF8EED7D-E087-4F12-848E-50497608015D}"/>
    <cellStyle name="Normal 2 3" xfId="6" xr:uid="{90537D5B-C057-46AE-97A9-361682E47879}"/>
    <cellStyle name="Normal 4 3" xfId="5" xr:uid="{D17B2EC8-E424-435E-B0D9-A7E8DC192A46}"/>
    <cellStyle name="Percent" xfId="2" builtinId="5"/>
  </cellStyles>
  <dxfs count="60">
    <dxf>
      <font>
        <b val="0"/>
        <i val="0"/>
        <strike val="0"/>
        <condense val="0"/>
        <extend val="0"/>
        <outline val="0"/>
        <shadow val="0"/>
        <u val="none"/>
        <vertAlign val="baseline"/>
        <sz val="36"/>
        <color rgb="FF0F385A"/>
        <name val="Harvey Balls"/>
        <family val="3"/>
        <scheme val="none"/>
      </font>
      <fill>
        <patternFill patternType="none">
          <fgColor indexed="64"/>
          <bgColor indexed="65"/>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horizontal/>
      </border>
    </dxf>
    <dxf>
      <font>
        <b val="0"/>
        <i val="0"/>
        <strike val="0"/>
        <condense val="0"/>
        <extend val="0"/>
        <outline val="0"/>
        <shadow val="0"/>
        <u val="none"/>
        <vertAlign val="baseline"/>
        <sz val="22"/>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style="thin">
          <color rgb="FF0F385A"/>
        </vertical>
        <horizontal style="thin">
          <color rgb="FF0F385A"/>
        </horizontal>
      </border>
    </dxf>
    <dxf>
      <font>
        <b val="0"/>
        <i val="0"/>
        <strike val="0"/>
        <condense val="0"/>
        <extend val="0"/>
        <outline val="0"/>
        <shadow val="0"/>
        <u val="none"/>
        <vertAlign val="baseline"/>
        <sz val="22"/>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style="thin">
          <color rgb="FF0F385A"/>
        </vertical>
        <horizontal style="thin">
          <color rgb="FF0F385A"/>
        </horizontal>
      </border>
    </dxf>
    <dxf>
      <font>
        <b/>
        <i val="0"/>
        <strike val="0"/>
        <condense val="0"/>
        <extend val="0"/>
        <outline val="0"/>
        <shadow val="0"/>
        <u val="none"/>
        <vertAlign val="baseline"/>
        <sz val="16"/>
        <color rgb="FF0F385A"/>
        <name val="Franklin Gothic Book"/>
        <family val="2"/>
        <scheme val="none"/>
      </font>
      <fill>
        <patternFill patternType="solid">
          <fgColor indexed="64"/>
          <bgColor theme="0"/>
        </patternFill>
      </fill>
      <alignment horizontal="center" vertical="center" textRotation="0" wrapText="1" indent="0" justifyLastLine="0" shrinkToFit="0" readingOrder="0"/>
      <border diagonalUp="0" diagonalDown="0">
        <left/>
        <right style="thin">
          <color rgb="FF0F385A"/>
        </right>
        <top style="thin">
          <color rgb="FF0F385A"/>
        </top>
        <bottom style="thin">
          <color rgb="FF0F385A"/>
        </bottom>
        <vertical style="thin">
          <color rgb="FF0F385A"/>
        </vertical>
        <horizontal style="thin">
          <color rgb="FF0F385A"/>
        </horizontal>
      </border>
    </dxf>
    <dxf>
      <border>
        <bottom style="thin">
          <color rgb="FF0F385A"/>
        </bottom>
      </border>
    </dxf>
    <dxf>
      <border diagonalUp="0" diagonalDown="0">
        <left style="thin">
          <color rgb="FF0F385A"/>
        </left>
        <right style="thin">
          <color rgb="FF0F385A"/>
        </right>
        <top style="thin">
          <color rgb="FF0F385A"/>
        </top>
        <bottom style="thin">
          <color rgb="FF0F385A"/>
        </bottom>
      </border>
    </dxf>
    <dxf>
      <border diagonalUp="0" diagonalDown="0">
        <left style="thin">
          <color rgb="FF0F385A"/>
        </left>
        <right style="thin">
          <color rgb="FF0F385A"/>
        </right>
        <top/>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rgb="FF000000"/>
          <bgColor rgb="FFFFFFFF"/>
        </patternFill>
      </fill>
      <alignment horizontal="center" vertical="top" textRotation="0" wrapText="0" indent="0" justifyLastLine="0" shrinkToFit="0" readingOrder="0"/>
    </dxf>
    <dxf>
      <font>
        <b/>
        <i val="0"/>
        <strike val="0"/>
        <condense val="0"/>
        <extend val="0"/>
        <outline val="0"/>
        <shadow val="0"/>
        <u val="none"/>
        <vertAlign val="baseline"/>
        <sz val="20"/>
        <color rgb="FFECEDED"/>
        <name val="Franklin Gothic Book"/>
        <family val="2"/>
        <scheme val="none"/>
      </font>
      <fill>
        <patternFill patternType="solid">
          <fgColor indexed="64"/>
          <bgColor rgb="FF0F385A"/>
        </patternFill>
      </fill>
      <alignment horizontal="center" vertical="center" textRotation="0" wrapText="1" indent="0" justifyLastLine="0" shrinkToFit="0" readingOrder="0"/>
      <border diagonalUp="0" diagonalDown="0">
        <left style="thin">
          <color rgb="FF0F385A"/>
        </left>
        <right style="thin">
          <color rgb="FF0F385A"/>
        </right>
        <top/>
        <bottom/>
        <vertical style="thin">
          <color rgb="FF0F385A"/>
        </vertical>
        <horizontal style="thin">
          <color rgb="FF0F385A"/>
        </horizontal>
      </border>
    </dxf>
    <dxf>
      <font>
        <b val="0"/>
        <i val="0"/>
        <strike val="0"/>
        <condense val="0"/>
        <extend val="0"/>
        <outline val="0"/>
        <shadow val="0"/>
        <u val="none"/>
        <vertAlign val="baseline"/>
        <sz val="22"/>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rgb="FF0F385A"/>
        </left>
        <right style="thin">
          <color rgb="FF0F385A"/>
        </right>
        <top style="thin">
          <color rgb="FF0F385A"/>
        </top>
        <bottom style="thin">
          <color rgb="FF0F385A"/>
        </bottom>
      </border>
    </dxf>
    <dxf>
      <font>
        <b val="0"/>
        <i val="0"/>
        <strike val="0"/>
        <condense val="0"/>
        <extend val="0"/>
        <outline val="0"/>
        <shadow val="0"/>
        <u val="none"/>
        <vertAlign val="baseline"/>
        <sz val="22"/>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rgb="FF0F385A"/>
        </left>
        <right style="thin">
          <color rgb="FF0F385A"/>
        </right>
        <top style="thin">
          <color rgb="FF0F385A"/>
        </top>
        <bottom style="thin">
          <color rgb="FF0F385A"/>
        </bottom>
      </border>
    </dxf>
    <dxf>
      <font>
        <b val="0"/>
        <i val="0"/>
        <strike val="0"/>
        <condense val="0"/>
        <extend val="0"/>
        <outline val="0"/>
        <shadow val="0"/>
        <u val="none"/>
        <vertAlign val="baseline"/>
        <sz val="16"/>
        <color rgb="FF0F385A"/>
        <name val="Franklin Gothic Book"/>
        <family val="2"/>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rgb="FF0F385A"/>
        </right>
        <top style="thin">
          <color rgb="FF0F385A"/>
        </top>
        <bottom style="thin">
          <color rgb="FF0F385A"/>
        </bottom>
      </border>
    </dxf>
    <dxf>
      <border>
        <bottom style="thin">
          <color rgb="FF0F385A"/>
        </bottom>
      </border>
    </dxf>
    <dxf>
      <border diagonalUp="0" diagonalDown="0">
        <left style="thin">
          <color rgb="FF0F385A"/>
        </left>
        <right style="thin">
          <color rgb="FF0F385A"/>
        </right>
        <top style="thin">
          <color rgb="FF0F385A"/>
        </top>
        <bottom style="thin">
          <color rgb="FF0F385A"/>
        </bottom>
      </border>
    </dxf>
    <dxf>
      <border diagonalUp="0" diagonalDown="0">
        <left style="thin">
          <color rgb="FF0F385A"/>
        </left>
        <right style="thin">
          <color rgb="FF0F385A"/>
        </right>
        <top/>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rgb="FF000000"/>
          <bgColor rgb="FFFFFFFF"/>
        </patternFill>
      </fill>
      <alignment horizontal="center" vertical="top" textRotation="0" wrapText="0" indent="0" justifyLastLine="0" shrinkToFit="0" readingOrder="0"/>
    </dxf>
    <dxf>
      <font>
        <b/>
        <i val="0"/>
        <strike val="0"/>
        <condense val="0"/>
        <extend val="0"/>
        <outline val="0"/>
        <shadow val="0"/>
        <u val="none"/>
        <vertAlign val="baseline"/>
        <sz val="20"/>
        <color rgb="FFECEDED"/>
        <name val="Franklin Gothic Book"/>
        <family val="2"/>
        <scheme val="none"/>
      </font>
      <fill>
        <patternFill patternType="solid">
          <fgColor indexed="64"/>
          <bgColor rgb="FF0F385A"/>
        </patternFill>
      </fill>
      <alignment horizontal="center" vertical="center" textRotation="0" wrapText="1" indent="0" justifyLastLine="0" shrinkToFit="0" readingOrder="0"/>
      <border diagonalUp="0" diagonalDown="0">
        <left style="thin">
          <color rgb="FF0F385A"/>
        </left>
        <right style="thin">
          <color rgb="FF0F385A"/>
        </right>
        <top/>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rgb="FF0F385A"/>
        </left>
        <right style="thin">
          <color rgb="FF0F385A"/>
        </right>
        <top/>
        <bottom/>
      </border>
    </dxf>
    <dxf>
      <font>
        <b val="0"/>
        <i val="0"/>
        <strike val="0"/>
        <condense val="0"/>
        <extend val="0"/>
        <outline val="0"/>
        <shadow val="0"/>
        <u val="none"/>
        <vertAlign val="baseline"/>
        <sz val="22"/>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style="thin">
          <color rgb="FF0F385A"/>
        </vertical>
        <horizontal style="thin">
          <color rgb="FF0F385A"/>
        </horizontal>
      </border>
    </dxf>
    <dxf>
      <font>
        <b val="0"/>
        <i val="0"/>
        <strike val="0"/>
        <condense val="0"/>
        <extend val="0"/>
        <outline val="0"/>
        <shadow val="0"/>
        <u val="none"/>
        <vertAlign val="baseline"/>
        <sz val="22"/>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style="thin">
          <color rgb="FF0F385A"/>
        </vertical>
        <horizontal style="thin">
          <color rgb="FF0F385A"/>
        </horizontal>
      </border>
    </dxf>
    <dxf>
      <font>
        <b/>
        <i val="0"/>
        <strike val="0"/>
        <condense val="0"/>
        <extend val="0"/>
        <outline val="0"/>
        <shadow val="0"/>
        <u val="none"/>
        <vertAlign val="baseline"/>
        <sz val="16"/>
        <color rgb="FF0F385A"/>
        <name val="Franklin Gothic Book"/>
        <family val="2"/>
        <scheme val="none"/>
      </font>
      <fill>
        <patternFill patternType="solid">
          <fgColor indexed="64"/>
          <bgColor theme="0"/>
        </patternFill>
      </fill>
      <alignment horizontal="center" vertical="center" textRotation="0" wrapText="1" indent="0" justifyLastLine="0" shrinkToFit="0" readingOrder="0"/>
      <border diagonalUp="0" diagonalDown="0">
        <left/>
        <right style="thin">
          <color rgb="FF0F385A"/>
        </right>
        <top style="thin">
          <color rgb="FF0F385A"/>
        </top>
        <bottom style="thin">
          <color rgb="FF0F385A"/>
        </bottom>
        <vertical style="thin">
          <color rgb="FF0F385A"/>
        </vertical>
        <horizontal style="thin">
          <color rgb="FF0F385A"/>
        </horizontal>
      </border>
    </dxf>
    <dxf>
      <border>
        <bottom style="thin">
          <color rgb="FF0F385A"/>
        </bottom>
      </border>
    </dxf>
    <dxf>
      <border diagonalUp="0" diagonalDown="0">
        <left style="thin">
          <color rgb="FF0F385A"/>
        </left>
        <right style="thin">
          <color rgb="FF0F385A"/>
        </right>
        <top style="thin">
          <color rgb="FF0F385A"/>
        </top>
        <bottom style="thin">
          <color rgb="FF0F385A"/>
        </bottom>
      </border>
    </dxf>
    <dxf>
      <border diagonalUp="0" diagonalDown="0">
        <left style="thin">
          <color rgb="FF0F385A"/>
        </left>
        <right style="thin">
          <color rgb="FF0F385A"/>
        </right>
        <top/>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rgb="FF000000"/>
          <bgColor rgb="FFFFFFFF"/>
        </patternFill>
      </fill>
      <alignment horizontal="center" vertical="top" textRotation="0" wrapText="0" indent="0" justifyLastLine="0" shrinkToFit="0" readingOrder="0"/>
    </dxf>
    <dxf>
      <font>
        <b/>
        <i val="0"/>
        <strike val="0"/>
        <condense val="0"/>
        <extend val="0"/>
        <outline val="0"/>
        <shadow val="0"/>
        <u val="none"/>
        <vertAlign val="baseline"/>
        <sz val="20"/>
        <color rgb="FFECEDED"/>
        <name val="Franklin Gothic Book"/>
        <family val="2"/>
        <scheme val="none"/>
      </font>
      <fill>
        <patternFill patternType="solid">
          <fgColor indexed="64"/>
          <bgColor rgb="FF0F385A"/>
        </patternFill>
      </fill>
      <alignment horizontal="center" vertical="center" textRotation="0" wrapText="1" indent="0" justifyLastLine="0" shrinkToFit="0" readingOrder="0"/>
      <border diagonalUp="0" diagonalDown="0">
        <left style="thin">
          <color rgb="FF0F385A"/>
        </left>
        <right style="thin">
          <color rgb="FF0F385A"/>
        </right>
        <top/>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top style="thin">
          <color rgb="FF0F385A"/>
        </top>
        <bottom style="thin">
          <color rgb="FF0F385A"/>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rgb="FF0F385A"/>
        </left>
        <right style="thin">
          <color rgb="FF0F385A"/>
        </right>
        <top/>
        <bottom/>
      </border>
    </dxf>
    <dxf>
      <font>
        <b val="0"/>
        <i val="0"/>
        <strike val="0"/>
        <condense val="0"/>
        <extend val="0"/>
        <outline val="0"/>
        <shadow val="0"/>
        <u val="none"/>
        <vertAlign val="baseline"/>
        <sz val="22"/>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style="thin">
          <color rgb="FF0F385A"/>
        </vertical>
        <horizontal style="thin">
          <color rgb="FF0F385A"/>
        </horizontal>
      </border>
    </dxf>
    <dxf>
      <font>
        <b val="0"/>
        <i val="0"/>
        <strike val="0"/>
        <condense val="0"/>
        <extend val="0"/>
        <outline val="0"/>
        <shadow val="0"/>
        <u val="none"/>
        <vertAlign val="baseline"/>
        <sz val="22"/>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style="thin">
          <color rgb="FF0F385A"/>
        </vertical>
        <horizontal style="thin">
          <color rgb="FF0F385A"/>
        </horizontal>
      </border>
    </dxf>
    <dxf>
      <font>
        <b/>
        <i val="0"/>
        <strike val="0"/>
        <condense val="0"/>
        <extend val="0"/>
        <outline val="0"/>
        <shadow val="0"/>
        <u val="none"/>
        <vertAlign val="baseline"/>
        <sz val="16"/>
        <color rgb="FF0F385A"/>
        <name val="Franklin Gothic Book"/>
        <family val="2"/>
        <scheme val="none"/>
      </font>
      <fill>
        <patternFill patternType="solid">
          <fgColor indexed="64"/>
          <bgColor theme="0"/>
        </patternFill>
      </fill>
      <alignment horizontal="center" vertical="center" textRotation="0" wrapText="1" indent="0" justifyLastLine="0" shrinkToFit="0" readingOrder="0"/>
      <border diagonalUp="0" diagonalDown="0">
        <left/>
        <right style="thin">
          <color rgb="FF0F385A"/>
        </right>
        <top style="thin">
          <color rgb="FF0F385A"/>
        </top>
        <bottom style="thin">
          <color rgb="FF0F385A"/>
        </bottom>
        <vertical style="thin">
          <color rgb="FF0F385A"/>
        </vertical>
        <horizontal style="thin">
          <color rgb="FF0F385A"/>
        </horizontal>
      </border>
    </dxf>
    <dxf>
      <border>
        <bottom style="thin">
          <color rgb="FF0F385A"/>
        </bottom>
      </border>
    </dxf>
    <dxf>
      <border diagonalUp="0" diagonalDown="0">
        <left style="thin">
          <color rgb="FF0F385A"/>
        </left>
        <right style="thin">
          <color rgb="FF0F385A"/>
        </right>
        <top style="thin">
          <color rgb="FF0F385A"/>
        </top>
        <bottom style="thin">
          <color rgb="FF0F385A"/>
        </bottom>
      </border>
    </dxf>
    <dxf>
      <border diagonalUp="0" diagonalDown="0">
        <left style="thin">
          <color rgb="FF0F385A"/>
        </left>
        <right style="thin">
          <color rgb="FF0F385A"/>
        </right>
        <top/>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rgb="FF000000"/>
          <bgColor rgb="FFFFFFFF"/>
        </patternFill>
      </fill>
      <alignment horizontal="center" vertical="top" textRotation="0" wrapText="0" indent="0" justifyLastLine="0" shrinkToFit="0" readingOrder="0"/>
    </dxf>
    <dxf>
      <font>
        <b/>
        <i val="0"/>
        <strike val="0"/>
        <condense val="0"/>
        <extend val="0"/>
        <outline val="0"/>
        <shadow val="0"/>
        <u val="none"/>
        <vertAlign val="baseline"/>
        <sz val="20"/>
        <color rgb="FFECEDED"/>
        <name val="Franklin Gothic Book"/>
        <family val="2"/>
        <scheme val="none"/>
      </font>
      <fill>
        <patternFill patternType="solid">
          <fgColor indexed="64"/>
          <bgColor rgb="FF0F385A"/>
        </patternFill>
      </fill>
      <alignment horizontal="center" vertical="center" textRotation="0" wrapText="1" indent="0" justifyLastLine="0" shrinkToFit="0" readingOrder="0"/>
      <border diagonalUp="0" diagonalDown="0">
        <left style="thin">
          <color rgb="FF0F385A"/>
        </left>
        <right style="thin">
          <color rgb="FF0F385A"/>
        </right>
        <top/>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top style="thin">
          <color rgb="FF0F385A"/>
        </top>
        <bottom style="thin">
          <color rgb="FF0F385A"/>
        </bottom>
        <vertical style="thin">
          <color rgb="FF0F385A"/>
        </vertical>
        <horizontal style="thin">
          <color rgb="FF0F385A"/>
        </horizontal>
      </border>
    </dxf>
    <dxf>
      <font>
        <b val="0"/>
        <i val="0"/>
        <strike val="0"/>
        <condense val="0"/>
        <extend val="0"/>
        <outline val="0"/>
        <shadow val="0"/>
        <u val="none"/>
        <vertAlign val="baseline"/>
        <sz val="22"/>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style="thin">
          <color rgb="FF0F385A"/>
        </vertical>
        <horizontal style="thin">
          <color rgb="FF0F385A"/>
        </horizontal>
      </border>
    </dxf>
    <dxf>
      <font>
        <b val="0"/>
        <i val="0"/>
        <strike val="0"/>
        <condense val="0"/>
        <extend val="0"/>
        <outline val="0"/>
        <shadow val="0"/>
        <u val="none"/>
        <vertAlign val="baseline"/>
        <sz val="22"/>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style="thin">
          <color rgb="FF0F385A"/>
        </vertical>
        <horizontal style="thin">
          <color rgb="FF0F385A"/>
        </horizontal>
      </border>
    </dxf>
    <dxf>
      <font>
        <b/>
        <i val="0"/>
        <strike val="0"/>
        <condense val="0"/>
        <extend val="0"/>
        <outline val="0"/>
        <shadow val="0"/>
        <u val="none"/>
        <vertAlign val="baseline"/>
        <sz val="16"/>
        <color rgb="FF0F385A"/>
        <name val="Franklin Gothic Book"/>
        <family val="2"/>
        <scheme val="none"/>
      </font>
      <fill>
        <patternFill patternType="solid">
          <fgColor indexed="64"/>
          <bgColor theme="0"/>
        </patternFill>
      </fill>
      <alignment horizontal="center" vertical="center" textRotation="0" wrapText="1" indent="0" justifyLastLine="0" shrinkToFit="0" readingOrder="0"/>
      <border diagonalUp="0" diagonalDown="0">
        <left/>
        <right style="thin">
          <color rgb="FF0F385A"/>
        </right>
        <top style="thin">
          <color rgb="FF0F385A"/>
        </top>
        <bottom style="thin">
          <color rgb="FF0F385A"/>
        </bottom>
        <vertical style="thin">
          <color rgb="FF0F385A"/>
        </vertical>
        <horizontal style="thin">
          <color rgb="FF0F385A"/>
        </horizontal>
      </border>
    </dxf>
    <dxf>
      <border>
        <bottom style="thin">
          <color rgb="FF0F385A"/>
        </bottom>
      </border>
    </dxf>
    <dxf>
      <border diagonalUp="0" diagonalDown="0">
        <left style="thin">
          <color rgb="FF0F385A"/>
        </left>
        <right style="thin">
          <color rgb="FF0F385A"/>
        </right>
        <top style="thin">
          <color rgb="FF0F385A"/>
        </top>
        <bottom style="thin">
          <color rgb="FF0F385A"/>
        </bottom>
      </border>
    </dxf>
    <dxf>
      <border diagonalUp="0" diagonalDown="0">
        <left style="thin">
          <color rgb="FF0F385A"/>
        </left>
        <right style="thin">
          <color rgb="FF0F385A"/>
        </right>
        <top/>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rgb="FF000000"/>
          <bgColor rgb="FFFFFFFF"/>
        </patternFill>
      </fill>
      <alignment horizontal="center" vertical="top" textRotation="0" wrapText="0" indent="0" justifyLastLine="0" shrinkToFit="0" readingOrder="0"/>
    </dxf>
    <dxf>
      <font>
        <b/>
        <i val="0"/>
        <strike val="0"/>
        <condense val="0"/>
        <extend val="0"/>
        <outline val="0"/>
        <shadow val="0"/>
        <u val="none"/>
        <vertAlign val="baseline"/>
        <sz val="20"/>
        <color rgb="FFECEDED"/>
        <name val="Franklin Gothic Book"/>
        <family val="2"/>
        <scheme val="none"/>
      </font>
      <fill>
        <patternFill patternType="solid">
          <fgColor indexed="64"/>
          <bgColor rgb="FF0F385A"/>
        </patternFill>
      </fill>
      <alignment horizontal="center" vertical="center" textRotation="0" wrapText="1" indent="0" justifyLastLine="0" shrinkToFit="0" readingOrder="0"/>
      <border diagonalUp="0" diagonalDown="0">
        <left style="thin">
          <color rgb="FF0F385A"/>
        </left>
        <right style="thin">
          <color rgb="FF0F385A"/>
        </right>
        <top/>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indexed="64"/>
          <bgColor theme="0"/>
        </patternFill>
      </fill>
      <alignment horizontal="center" vertical="top" textRotation="0" wrapText="0" indent="0" justifyLastLine="0" shrinkToFit="0" readingOrder="0"/>
    </dxf>
    <dxf>
      <border diagonalUp="0" diagonalDown="0">
        <left style="thin">
          <color rgb="FF0F385A"/>
        </left>
        <right style="thin">
          <color rgb="FF0F385A"/>
        </right>
        <top/>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top style="thin">
          <color rgb="FF0F385A"/>
        </top>
        <bottom style="thin">
          <color rgb="FF0F385A"/>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rgb="FF0F385A"/>
        </left>
        <right style="thin">
          <color rgb="FF0F385A"/>
        </right>
        <top/>
        <bottom/>
      </border>
    </dxf>
    <dxf>
      <font>
        <b val="0"/>
        <i val="0"/>
        <strike val="0"/>
        <condense val="0"/>
        <extend val="0"/>
        <outline val="0"/>
        <shadow val="0"/>
        <u val="none"/>
        <vertAlign val="baseline"/>
        <sz val="36"/>
        <color rgb="FF0F385A"/>
        <name val="Harvey Balls"/>
        <family val="3"/>
        <scheme val="none"/>
      </font>
      <alignment horizontal="center" vertical="center" textRotation="0" wrapText="0" indent="0" justifyLastLine="0" shrinkToFit="0" readingOrder="0"/>
      <border diagonalUp="0" diagonalDown="0">
        <left style="thin">
          <color rgb="FF0F385A"/>
        </left>
        <right style="thin">
          <color rgb="FF0F385A"/>
        </right>
        <top style="thin">
          <color rgb="FF0F385A"/>
        </top>
        <bottom style="thin">
          <color rgb="FF0F385A"/>
        </bottom>
        <vertical/>
        <horizontal/>
      </border>
    </dxf>
    <dxf>
      <font>
        <b val="0"/>
        <i val="0"/>
        <strike val="0"/>
        <condense val="0"/>
        <extend val="0"/>
        <outline val="0"/>
        <shadow val="0"/>
        <u val="none"/>
        <vertAlign val="baseline"/>
        <sz val="22"/>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style="thin">
          <color rgb="FF0F385A"/>
        </vertical>
        <horizontal style="thin">
          <color rgb="FF0F385A"/>
        </horizontal>
      </border>
    </dxf>
    <dxf>
      <font>
        <b val="0"/>
        <i val="0"/>
        <strike val="0"/>
        <condense val="0"/>
        <extend val="0"/>
        <outline val="0"/>
        <shadow val="0"/>
        <u val="none"/>
        <vertAlign val="baseline"/>
        <sz val="22"/>
        <color rgb="FF0F385A"/>
        <name val="Harvey Balls"/>
        <family val="3"/>
        <scheme val="none"/>
      </font>
      <fill>
        <patternFill patternType="solid">
          <fgColor indexed="64"/>
          <bgColor theme="0"/>
        </patternFill>
      </fill>
      <alignment horizontal="center" vertical="top" textRotation="0" wrapText="0" indent="0" justifyLastLine="0" shrinkToFit="0" readingOrder="0"/>
      <border diagonalUp="0" diagonalDown="0">
        <left style="thin">
          <color rgb="FF0F385A"/>
        </left>
        <right style="thin">
          <color rgb="FF0F385A"/>
        </right>
        <top style="thin">
          <color rgb="FF0F385A"/>
        </top>
        <bottom style="thin">
          <color rgb="FF0F385A"/>
        </bottom>
        <vertical style="thin">
          <color rgb="FF0F385A"/>
        </vertical>
        <horizontal style="thin">
          <color rgb="FF0F385A"/>
        </horizontal>
      </border>
    </dxf>
    <dxf>
      <font>
        <b/>
        <i val="0"/>
        <strike val="0"/>
        <condense val="0"/>
        <extend val="0"/>
        <outline val="0"/>
        <shadow val="0"/>
        <u val="none"/>
        <vertAlign val="baseline"/>
        <sz val="16"/>
        <color rgb="FF0F385A"/>
        <name val="Franklin Gothic Book"/>
        <family val="2"/>
        <scheme val="none"/>
      </font>
      <fill>
        <patternFill patternType="solid">
          <fgColor indexed="64"/>
          <bgColor theme="0"/>
        </patternFill>
      </fill>
      <alignment horizontal="center" vertical="center" textRotation="0" wrapText="1" indent="0" justifyLastLine="0" shrinkToFit="0" readingOrder="0"/>
      <border diagonalUp="0" diagonalDown="0">
        <left/>
        <right style="thin">
          <color rgb="FF0F385A"/>
        </right>
        <top style="thin">
          <color rgb="FF0F385A"/>
        </top>
        <bottom style="thin">
          <color rgb="FF0F385A"/>
        </bottom>
        <vertical style="thin">
          <color rgb="FF0F385A"/>
        </vertical>
        <horizontal style="thin">
          <color rgb="FF0F385A"/>
        </horizontal>
      </border>
    </dxf>
    <dxf>
      <border>
        <bottom style="thin">
          <color rgb="FF0F385A"/>
        </bottom>
      </border>
    </dxf>
    <dxf>
      <border diagonalUp="0" diagonalDown="0">
        <left style="thin">
          <color indexed="64"/>
        </left>
        <right style="thin">
          <color indexed="64"/>
        </right>
        <top style="thin">
          <color indexed="64"/>
        </top>
        <bottom style="thin">
          <color indexed="64"/>
        </bottom>
      </border>
    </dxf>
    <dxf>
      <border diagonalUp="0" diagonalDown="0">
        <left style="thin">
          <color rgb="FF0F385A"/>
        </left>
        <right style="thin">
          <color rgb="FF0F385A"/>
        </right>
        <top/>
        <bottom/>
        <vertical style="thin">
          <color rgb="FF0F385A"/>
        </vertical>
        <horizontal style="thin">
          <color rgb="FF0F385A"/>
        </horizontal>
      </border>
    </dxf>
    <dxf>
      <font>
        <b val="0"/>
        <i val="0"/>
        <strike val="0"/>
        <condense val="0"/>
        <extend val="0"/>
        <outline val="0"/>
        <shadow val="0"/>
        <u val="none"/>
        <vertAlign val="baseline"/>
        <sz val="36"/>
        <color rgb="FF0F385A"/>
        <name val="Harvey Balls"/>
        <family val="3"/>
        <scheme val="none"/>
      </font>
      <fill>
        <patternFill patternType="solid">
          <fgColor indexed="64"/>
          <bgColor theme="0"/>
        </patternFill>
      </fill>
      <alignment horizontal="center" vertical="top" textRotation="0" wrapText="0" indent="0" justifyLastLine="0" shrinkToFit="0" readingOrder="0"/>
    </dxf>
    <dxf>
      <font>
        <b val="0"/>
        <i val="0"/>
        <strike val="0"/>
        <condense val="0"/>
        <extend val="0"/>
        <outline val="0"/>
        <shadow val="0"/>
        <u val="none"/>
        <vertAlign val="baseline"/>
        <sz val="16"/>
        <color rgb="FFECEDED"/>
        <name val="Franklin Gothic Book"/>
        <family val="2"/>
        <scheme val="none"/>
      </font>
      <fill>
        <patternFill patternType="solid">
          <fgColor indexed="64"/>
          <bgColor rgb="FF0F385A"/>
        </patternFill>
      </fill>
      <alignment horizontal="center" vertical="center" textRotation="0" wrapText="1" indent="0" justifyLastLine="0" shrinkToFit="0" readingOrder="0"/>
      <border diagonalUp="0" diagonalDown="0" outline="0">
        <left style="thin">
          <color rgb="FF0F385A"/>
        </left>
        <right style="thin">
          <color rgb="FF0F385A"/>
        </right>
        <top/>
        <bottom/>
      </border>
    </dxf>
  </dxfs>
  <tableStyles count="0" defaultTableStyle="TableStyleMedium2" defaultPivotStyle="PivotStyleLight16"/>
  <colors>
    <mruColors>
      <color rgb="FFFFFF99"/>
      <color rgb="FFECEDED"/>
      <color rgb="FFFF66FF"/>
      <color rgb="FFCC7B29"/>
      <color rgb="FF0F385A"/>
      <color rgb="FF5B9BD5"/>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D413B05-27D7-4F6D-A3BB-76EAD3E1BFDE}" name="Table42" displayName="Table42" ref="A2:G15" headerRowDxfId="59" dataDxfId="58" totalsRowDxfId="57" headerRowBorderDxfId="55" tableBorderDxfId="56">
  <autoFilter ref="A2:G15" xr:uid="{A2841EB9-145B-4C0E-B3AB-FB96CCAB69A5}"/>
  <tableColumns count="7">
    <tableColumn id="1" xr3:uid="{22AF91B4-5269-4F54-89E6-17345B690D41}" name="Evaluation Category" totalsRowLabel="Total" dataDxfId="54"/>
    <tableColumn id="3" xr3:uid="{A78C8597-AB9C-4503-86F9-FB1D69FA22FF}" name="No Build" dataDxfId="53"/>
    <tableColumn id="5" xr3:uid="{500A4532-746F-4472-BC4C-D06820AAD700}" name="Green Alignment " dataDxfId="52"/>
    <tableColumn id="4" xr3:uid="{01AE66EF-9F33-40CB-ACE7-A0122FF5C1E0}" name="Green Alignment - North Shift" dataDxfId="51"/>
    <tableColumn id="11" xr3:uid="{5F989B7D-E15B-4668-B61A-390F6A5DBA3D}" name="Red A + Red D Alignments" dataDxfId="49" totalsRowDxfId="50"/>
    <tableColumn id="13" xr3:uid="{AC4DB52F-BAC2-4EF5-BF17-75CDF8A49713}" name="Red B + Red D Alignments" totalsRowFunction="count" dataDxfId="48"/>
    <tableColumn id="6" xr3:uid="{B411C86B-2352-4803-8BF0-D837DFAE2103}" name="Red E + Red D Alignments" dataDxfId="46" totalsRowDxfId="47"/>
  </tableColumns>
  <tableStyleInfo name="TableStyleLight1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2C10C59-42C3-4DBF-8015-DA48200113E2}" name="Table46" displayName="Table46" ref="A2:C15" headerRowDxfId="16" dataDxfId="15" totalsRowDxfId="14" headerRowBorderDxfId="12" tableBorderDxfId="13">
  <autoFilter ref="A2:C15" xr:uid="{C5879681-348F-4606-8288-FCC6579D4BAD}">
    <filterColumn colId="0" hiddenButton="1"/>
    <filterColumn colId="1" hiddenButton="1"/>
    <filterColumn colId="2" hiddenButton="1"/>
  </autoFilter>
  <tableColumns count="3">
    <tableColumn id="1" xr3:uid="{883BEEA9-7914-48C8-ABCE-56A48396C98E}" name="Evaluation Category" totalsRowLabel="Total" dataDxfId="11"/>
    <tableColumn id="3" xr3:uid="{95621CC1-B84F-467B-A975-3AB4A5A3F506}" name="No Build" dataDxfId="10"/>
    <tableColumn id="5" xr3:uid="{46109958-6622-438C-9C2E-3C55F251A4E0}" name="Green Alignment" dataDxfId="9"/>
  </tableColumns>
  <tableStyleInfo name="TableStyleLight1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7684223-71CB-472F-BA57-6B5283E46E34}" name="Table473" displayName="Table473" ref="A2:D15" headerRowDxfId="8" dataDxfId="7" totalsRowDxfId="6" headerRowBorderDxfId="4" tableBorderDxfId="5">
  <tableColumns count="4">
    <tableColumn id="1" xr3:uid="{8B2450EA-326A-410F-A36D-9D579450AA02}" name="Evaluation Category" totalsRowLabel="Total" dataDxfId="3"/>
    <tableColumn id="3" xr3:uid="{B0DBB3AF-5B3C-42DD-97D9-31A6D75E2AD5}" name="No Build" dataDxfId="2"/>
    <tableColumn id="5" xr3:uid="{9A692A5A-6A9F-4994-BA3E-992C0D46C421}" name="Red C + Green A Alignment " dataDxfId="1"/>
    <tableColumn id="6" xr3:uid="{A95615E7-2B12-4622-B37F-1FC4E9763AD8}" name="Red D + Green B Alignment " dataDxfId="0"/>
  </tableColumns>
  <tableStyleInfo name="TableStyleLight1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2DC6566-B47F-4C12-A3D4-81A9551EBDB7}" name="Table48" displayName="Table48" ref="A2:D15" headerRowDxfId="26" dataDxfId="25" totalsRowDxfId="24" headerRowBorderDxfId="22" tableBorderDxfId="23">
  <autoFilter ref="A2:D15" xr:uid="{C5879681-348F-4606-8288-FCC6579D4BAD}">
    <filterColumn colId="0" hiddenButton="1"/>
    <filterColumn colId="1" hiddenButton="1"/>
    <filterColumn colId="2" hiddenButton="1"/>
    <filterColumn colId="3" hiddenButton="1"/>
  </autoFilter>
  <tableColumns count="4">
    <tableColumn id="1" xr3:uid="{0F6CE2E9-9CD9-4100-9656-FBEEE412E7BF}" name="Evaluation Category" totalsRowLabel="Total" dataDxfId="21"/>
    <tableColumn id="3" xr3:uid="{D94E3505-F17F-474B-925B-DBFEE3DCBEAD}" name="No Build" dataDxfId="20"/>
    <tableColumn id="5" xr3:uid="{ADFF4C99-988C-48D4-8E4E-F4A37D7702E2}" name="Green A Alignment" dataDxfId="19"/>
    <tableColumn id="11" xr3:uid="{FE8AE0F9-FA9F-47D8-B3B1-8E7CBE768F6B}" name="Green B Alignment " dataDxfId="17" totalsRowDxfId="18"/>
  </tableColumns>
  <tableStyleInfo name="TableStyleLight1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44A5364-5E64-4DAA-9D64-0C136584939F}" name="Table489" displayName="Table489" ref="A2:D15" headerRowDxfId="36" dataDxfId="35" totalsRowDxfId="34" headerRowBorderDxfId="32" tableBorderDxfId="33">
  <autoFilter ref="A2:D15" xr:uid="{C5879681-348F-4606-8288-FCC6579D4BAD}">
    <filterColumn colId="0" hiddenButton="1"/>
    <filterColumn colId="1" hiddenButton="1"/>
    <filterColumn colId="2" hiddenButton="1"/>
    <filterColumn colId="3" hiddenButton="1"/>
  </autoFilter>
  <tableColumns count="4">
    <tableColumn id="1" xr3:uid="{7FAF5F95-57BE-482E-99E5-C13B0DF5467E}" name="Evaluation Category" totalsRowLabel="Total" dataDxfId="31"/>
    <tableColumn id="3" xr3:uid="{1D46E4D5-DBAC-4B82-8A72-AD29E1251340}" name="No Build" dataDxfId="30"/>
    <tableColumn id="5" xr3:uid="{36F2DD87-2C59-4091-B072-6CBEEAA63AE7}" name="Green Alignment " dataDxfId="29"/>
    <tableColumn id="13" xr3:uid="{8DD5F1BB-B5ED-4095-B77E-65A43AC97EA1}" name="Red Alignment " totalsRowFunction="count" dataDxfId="27" totalsRowDxfId="28"/>
  </tableColumns>
  <tableStyleInfo name="TableStyleLight1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283C17A-B252-46D1-817B-273C05EE85B5}" name="Table48910" displayName="Table48910" ref="A2:D15" headerRowDxfId="45" dataDxfId="44" totalsRowDxfId="43" headerRowBorderDxfId="41" tableBorderDxfId="42">
  <autoFilter ref="A2:D15" xr:uid="{C5879681-348F-4606-8288-FCC6579D4BAD}">
    <filterColumn colId="0" hiddenButton="1"/>
    <filterColumn colId="1" hiddenButton="1"/>
    <filterColumn colId="2" hiddenButton="1"/>
    <filterColumn colId="3" hiddenButton="1"/>
  </autoFilter>
  <tableColumns count="4">
    <tableColumn id="1" xr3:uid="{B58EDC69-DA9B-4ECE-8530-E85F2D79252C}" name="Evaluation Category" totalsRowLabel="Total" dataDxfId="40"/>
    <tableColumn id="3" xr3:uid="{5AD74977-94B4-4116-A889-85A384FD9002}" name="No Build" dataDxfId="39"/>
    <tableColumn id="5" xr3:uid="{3C68BD98-68F8-4CE2-863F-4CD3225BB13D}" name="Green Alignment " dataDxfId="38"/>
    <tableColumn id="13" xr3:uid="{FDF92C96-9133-4C42-9E93-5BB7E781E80C}" name="Red Alignment " totalsRowFunction="count" dataDxfId="37"/>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B0B26-3E0F-474F-8F3B-1D64C7AD10B0}">
  <sheetPr>
    <tabColor rgb="FFFF0000"/>
  </sheetPr>
  <dimension ref="A1:G53"/>
  <sheetViews>
    <sheetView topLeftCell="A4" zoomScale="50" zoomScaleNormal="50" workbookViewId="0">
      <selection activeCell="N13" sqref="N13"/>
    </sheetView>
  </sheetViews>
  <sheetFormatPr defaultColWidth="9.140625" defaultRowHeight="15" x14ac:dyDescent="0.25"/>
  <cols>
    <col min="1" max="1" width="109.140625" style="161" customWidth="1"/>
    <col min="2" max="2" width="20.7109375" style="161" customWidth="1"/>
    <col min="3" max="4" width="31" style="161" customWidth="1"/>
    <col min="5" max="5" width="27.28515625" style="161" customWidth="1"/>
    <col min="6" max="7" width="27" style="161" customWidth="1"/>
    <col min="8" max="16384" width="9.140625" style="161"/>
  </cols>
  <sheetData>
    <row r="1" spans="1:7" ht="17.25" customHeight="1" x14ac:dyDescent="0.25">
      <c r="A1" s="274"/>
    </row>
    <row r="2" spans="1:7" ht="60" customHeight="1" x14ac:dyDescent="0.25">
      <c r="A2" s="275" t="s">
        <v>0</v>
      </c>
      <c r="B2" s="276" t="s">
        <v>90</v>
      </c>
      <c r="C2" s="276" t="s">
        <v>244</v>
      </c>
      <c r="D2" s="276" t="s">
        <v>245</v>
      </c>
      <c r="E2" s="277" t="s">
        <v>246</v>
      </c>
      <c r="F2" s="278" t="s">
        <v>247</v>
      </c>
      <c r="G2" s="277" t="s">
        <v>248</v>
      </c>
    </row>
    <row r="3" spans="1:7" s="282" customFormat="1" ht="60" customHeight="1" x14ac:dyDescent="0.25">
      <c r="A3" s="279" t="s">
        <v>222</v>
      </c>
      <c r="B3" s="280">
        <v>0</v>
      </c>
      <c r="C3" s="280">
        <v>42</v>
      </c>
      <c r="D3" s="280">
        <v>42</v>
      </c>
      <c r="E3" s="280">
        <v>53</v>
      </c>
      <c r="F3" s="281">
        <v>53</v>
      </c>
      <c r="G3" s="281">
        <v>57</v>
      </c>
    </row>
    <row r="4" spans="1:7" s="282" customFormat="1" ht="60" customHeight="1" x14ac:dyDescent="0.25">
      <c r="A4" s="279" t="s">
        <v>223</v>
      </c>
      <c r="B4" s="280">
        <v>0</v>
      </c>
      <c r="C4" s="280">
        <v>71</v>
      </c>
      <c r="D4" s="280">
        <v>101</v>
      </c>
      <c r="E4" s="280">
        <v>28</v>
      </c>
      <c r="F4" s="281">
        <v>27</v>
      </c>
      <c r="G4" s="281">
        <v>30</v>
      </c>
    </row>
    <row r="5" spans="1:7" s="282" customFormat="1" ht="60" customHeight="1" x14ac:dyDescent="0.25">
      <c r="A5" s="279" t="s">
        <v>225</v>
      </c>
      <c r="B5" s="280">
        <v>0</v>
      </c>
      <c r="C5" s="280">
        <v>118</v>
      </c>
      <c r="D5" s="280">
        <v>113</v>
      </c>
      <c r="E5" s="280">
        <v>25</v>
      </c>
      <c r="F5" s="281">
        <v>13</v>
      </c>
      <c r="G5" s="281">
        <v>16</v>
      </c>
    </row>
    <row r="6" spans="1:7" s="282" customFormat="1" ht="60" customHeight="1" x14ac:dyDescent="0.25">
      <c r="A6" s="279" t="s">
        <v>226</v>
      </c>
      <c r="B6" s="280">
        <v>0</v>
      </c>
      <c r="C6" s="280">
        <v>27</v>
      </c>
      <c r="D6" s="280">
        <v>34</v>
      </c>
      <c r="E6" s="280">
        <v>2</v>
      </c>
      <c r="F6" s="281">
        <v>1</v>
      </c>
      <c r="G6" s="281">
        <v>2</v>
      </c>
    </row>
    <row r="7" spans="1:7" s="282" customFormat="1" ht="60" customHeight="1" x14ac:dyDescent="0.25">
      <c r="A7" s="279" t="s">
        <v>227</v>
      </c>
      <c r="B7" s="280">
        <v>0</v>
      </c>
      <c r="C7" s="280">
        <v>326</v>
      </c>
      <c r="D7" s="280">
        <v>356</v>
      </c>
      <c r="E7" s="280">
        <v>40</v>
      </c>
      <c r="F7" s="281">
        <v>28</v>
      </c>
      <c r="G7" s="281">
        <v>32</v>
      </c>
    </row>
    <row r="8" spans="1:7" s="282" customFormat="1" ht="60" customHeight="1" x14ac:dyDescent="0.25">
      <c r="A8" s="279" t="s">
        <v>224</v>
      </c>
      <c r="B8" s="280">
        <v>0</v>
      </c>
      <c r="C8" s="280">
        <v>353</v>
      </c>
      <c r="D8" s="280">
        <v>390</v>
      </c>
      <c r="E8" s="280">
        <v>42</v>
      </c>
      <c r="F8" s="281">
        <v>29</v>
      </c>
      <c r="G8" s="281">
        <v>34</v>
      </c>
    </row>
    <row r="9" spans="1:7" s="282" customFormat="1" ht="60" customHeight="1" x14ac:dyDescent="0.25">
      <c r="A9" s="279" t="s">
        <v>249</v>
      </c>
      <c r="B9" s="280">
        <v>0</v>
      </c>
      <c r="C9" s="280">
        <v>92</v>
      </c>
      <c r="D9" s="280">
        <v>96</v>
      </c>
      <c r="E9" s="280">
        <v>215</v>
      </c>
      <c r="F9" s="281">
        <v>272</v>
      </c>
      <c r="G9" s="281">
        <v>236</v>
      </c>
    </row>
    <row r="10" spans="1:7" s="282" customFormat="1" ht="60" customHeight="1" x14ac:dyDescent="0.25">
      <c r="A10" s="279" t="s">
        <v>250</v>
      </c>
      <c r="B10" s="280">
        <v>0</v>
      </c>
      <c r="C10" s="280">
        <v>205</v>
      </c>
      <c r="D10" s="280">
        <v>205</v>
      </c>
      <c r="E10" s="280">
        <v>494</v>
      </c>
      <c r="F10" s="281">
        <v>481</v>
      </c>
      <c r="G10" s="281">
        <v>474</v>
      </c>
    </row>
    <row r="11" spans="1:7" s="282" customFormat="1" ht="60" customHeight="1" x14ac:dyDescent="0.25">
      <c r="A11" s="279" t="s">
        <v>251</v>
      </c>
      <c r="B11" s="280">
        <v>0</v>
      </c>
      <c r="C11" s="280" t="s">
        <v>242</v>
      </c>
      <c r="D11" s="280" t="s">
        <v>238</v>
      </c>
      <c r="E11" s="280" t="s">
        <v>239</v>
      </c>
      <c r="F11" s="280" t="s">
        <v>240</v>
      </c>
      <c r="G11" s="280" t="s">
        <v>241</v>
      </c>
    </row>
    <row r="12" spans="1:7" s="282" customFormat="1" ht="60" customHeight="1" x14ac:dyDescent="0.25">
      <c r="A12" s="279" t="s">
        <v>76</v>
      </c>
      <c r="B12" s="283">
        <v>0</v>
      </c>
      <c r="C12" s="283">
        <v>3</v>
      </c>
      <c r="D12" s="283">
        <v>3</v>
      </c>
      <c r="E12" s="283">
        <v>4</v>
      </c>
      <c r="F12" s="284">
        <v>4</v>
      </c>
      <c r="G12" s="284">
        <v>4</v>
      </c>
    </row>
    <row r="13" spans="1:7" s="282" customFormat="1" ht="60" customHeight="1" x14ac:dyDescent="0.25">
      <c r="A13" s="279" t="s">
        <v>88</v>
      </c>
      <c r="B13" s="283">
        <v>0</v>
      </c>
      <c r="C13" s="283">
        <v>4</v>
      </c>
      <c r="D13" s="283">
        <v>4</v>
      </c>
      <c r="E13" s="284">
        <v>3</v>
      </c>
      <c r="F13" s="284">
        <v>3</v>
      </c>
      <c r="G13" s="284">
        <v>3</v>
      </c>
    </row>
    <row r="14" spans="1:7" s="282" customFormat="1" ht="60" customHeight="1" x14ac:dyDescent="0.25">
      <c r="A14" s="279" t="s">
        <v>77</v>
      </c>
      <c r="B14" s="283">
        <v>0</v>
      </c>
      <c r="C14" s="283">
        <v>4</v>
      </c>
      <c r="D14" s="283">
        <v>4</v>
      </c>
      <c r="E14" s="283">
        <v>4</v>
      </c>
      <c r="F14" s="283">
        <v>4</v>
      </c>
      <c r="G14" s="283">
        <v>4</v>
      </c>
    </row>
    <row r="15" spans="1:7" s="282" customFormat="1" ht="60" customHeight="1" x14ac:dyDescent="0.25">
      <c r="A15" s="279" t="s">
        <v>117</v>
      </c>
      <c r="B15" s="283">
        <v>0</v>
      </c>
      <c r="C15" s="283">
        <v>2</v>
      </c>
      <c r="D15" s="283">
        <v>2</v>
      </c>
      <c r="E15" s="283">
        <v>4</v>
      </c>
      <c r="F15" s="284">
        <v>4</v>
      </c>
      <c r="G15" s="284">
        <v>4</v>
      </c>
    </row>
    <row r="16" spans="1:7" ht="45" customHeight="1" x14ac:dyDescent="0.25">
      <c r="A16" s="285"/>
      <c r="B16" s="286"/>
      <c r="C16" s="286"/>
      <c r="D16" s="286"/>
      <c r="E16" s="286"/>
      <c r="F16" s="286"/>
      <c r="G16" s="286"/>
    </row>
    <row r="17" spans="3:4" ht="12" customHeight="1" x14ac:dyDescent="0.25"/>
    <row r="18" spans="3:4" ht="12" customHeight="1" x14ac:dyDescent="0.25"/>
    <row r="19" spans="3:4" ht="12" customHeight="1" x14ac:dyDescent="0.25"/>
    <row r="20" spans="3:4" ht="12" customHeight="1" x14ac:dyDescent="0.25"/>
    <row r="21" spans="3:4" ht="12" customHeight="1" x14ac:dyDescent="0.25"/>
    <row r="22" spans="3:4" ht="12" customHeight="1" x14ac:dyDescent="0.25"/>
    <row r="23" spans="3:4" ht="12" customHeight="1" x14ac:dyDescent="0.25"/>
    <row r="24" spans="3:4" ht="12" customHeight="1" x14ac:dyDescent="0.25"/>
    <row r="25" spans="3:4" ht="70.150000000000006" customHeight="1" x14ac:dyDescent="0.25">
      <c r="C25" s="75"/>
      <c r="D25" s="75"/>
    </row>
    <row r="26" spans="3:4" ht="12" customHeight="1" x14ac:dyDescent="0.25"/>
    <row r="27" spans="3:4" ht="12" customHeight="1" x14ac:dyDescent="0.25"/>
    <row r="28" spans="3:4" ht="12" customHeight="1" x14ac:dyDescent="0.25"/>
    <row r="29" spans="3:4" ht="12" customHeight="1" x14ac:dyDescent="0.25"/>
    <row r="30" spans="3:4" ht="12" customHeight="1" x14ac:dyDescent="0.25"/>
    <row r="31" spans="3:4" ht="12" customHeight="1" x14ac:dyDescent="0.25"/>
    <row r="32" spans="3:4" ht="12" customHeight="1" x14ac:dyDescent="0.25"/>
    <row r="33" ht="12" customHeight="1" x14ac:dyDescent="0.25"/>
    <row r="34" ht="12" customHeight="1" x14ac:dyDescent="0.25"/>
    <row r="35" ht="12" customHeight="1" x14ac:dyDescent="0.25"/>
    <row r="36" ht="12" customHeight="1" x14ac:dyDescent="0.25"/>
    <row r="37" ht="12" customHeight="1" x14ac:dyDescent="0.25"/>
    <row r="38" ht="12" customHeight="1" x14ac:dyDescent="0.25"/>
    <row r="39" ht="12" customHeight="1" x14ac:dyDescent="0.25"/>
    <row r="40" ht="12" customHeight="1" x14ac:dyDescent="0.25"/>
    <row r="41" ht="12" customHeight="1" x14ac:dyDescent="0.25"/>
    <row r="42" ht="12" customHeight="1" x14ac:dyDescent="0.25"/>
    <row r="43" ht="12" customHeight="1" x14ac:dyDescent="0.25"/>
    <row r="44" ht="12" customHeight="1" x14ac:dyDescent="0.25"/>
    <row r="45" ht="12" customHeight="1" x14ac:dyDescent="0.25"/>
    <row r="46" ht="12" customHeight="1" x14ac:dyDescent="0.25"/>
    <row r="47" ht="12" customHeight="1" x14ac:dyDescent="0.25"/>
    <row r="48" ht="12" customHeight="1" x14ac:dyDescent="0.25"/>
    <row r="49" ht="12" customHeight="1" x14ac:dyDescent="0.25"/>
    <row r="50" ht="12" customHeight="1" x14ac:dyDescent="0.25"/>
    <row r="53" ht="45" customHeight="1" x14ac:dyDescent="0.25"/>
  </sheetData>
  <pageMargins left="0.7" right="0.7" top="0.75" bottom="0.75" header="0.3" footer="0.3"/>
  <pageSetup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B2BAB-9B54-4DD0-AF15-519439476669}">
  <sheetPr>
    <tabColor theme="5"/>
  </sheetPr>
  <dimension ref="B2:Y78"/>
  <sheetViews>
    <sheetView workbookViewId="0"/>
  </sheetViews>
  <sheetFormatPr defaultColWidth="8.85546875" defaultRowHeight="15" x14ac:dyDescent="0.25"/>
  <cols>
    <col min="1" max="1" width="8.85546875" style="161"/>
    <col min="2" max="2" width="10.42578125" style="161" bestFit="1" customWidth="1"/>
    <col min="3" max="8" width="8.85546875" style="161"/>
    <col min="9" max="9" width="19.140625" style="161" bestFit="1" customWidth="1"/>
    <col min="10" max="10" width="8.7109375" style="161" customWidth="1"/>
    <col min="11" max="11" width="9.28515625" style="161" bestFit="1" customWidth="1"/>
    <col min="12" max="12" width="21" style="161" bestFit="1" customWidth="1"/>
    <col min="13" max="13" width="25.140625" style="161" bestFit="1" customWidth="1"/>
    <col min="14" max="14" width="23.28515625" style="161" bestFit="1" customWidth="1"/>
    <col min="15" max="17" width="8.85546875" style="161"/>
    <col min="18" max="19" width="18" style="161" bestFit="1" customWidth="1"/>
    <col min="20" max="20" width="11" style="161" customWidth="1"/>
    <col min="21" max="21" width="8.85546875" style="161"/>
    <col min="22" max="23" width="15.28515625" style="161" bestFit="1" customWidth="1"/>
    <col min="24" max="16384" width="8.85546875" style="161"/>
  </cols>
  <sheetData>
    <row r="2" spans="2:25" hidden="1" x14ac:dyDescent="0.25">
      <c r="C2" s="222" t="s">
        <v>204</v>
      </c>
      <c r="D2" s="222"/>
      <c r="E2" s="222"/>
      <c r="F2" s="222"/>
      <c r="G2" s="222"/>
      <c r="H2" s="222"/>
      <c r="I2" s="222"/>
      <c r="J2" s="222"/>
      <c r="K2" s="222"/>
      <c r="L2" s="222"/>
      <c r="M2" s="222"/>
      <c r="N2" s="222"/>
      <c r="O2" s="222"/>
      <c r="P2" s="222"/>
      <c r="Q2" s="222"/>
      <c r="R2" s="222"/>
      <c r="S2" s="222"/>
      <c r="T2" s="222"/>
    </row>
    <row r="3" spans="2:25" hidden="1" x14ac:dyDescent="0.25">
      <c r="C3" s="223"/>
      <c r="D3" s="225" t="s">
        <v>205</v>
      </c>
      <c r="E3" s="226"/>
      <c r="F3" s="226"/>
      <c r="G3" s="227"/>
      <c r="H3" s="231" t="s">
        <v>215</v>
      </c>
      <c r="I3" s="232"/>
      <c r="J3" s="232"/>
      <c r="K3" s="233"/>
      <c r="L3" s="231" t="s">
        <v>181</v>
      </c>
      <c r="M3" s="232"/>
      <c r="N3" s="233"/>
      <c r="O3" s="223"/>
      <c r="P3" s="225" t="s">
        <v>207</v>
      </c>
      <c r="Q3" s="226"/>
      <c r="R3" s="227"/>
      <c r="S3" s="225" t="s">
        <v>206</v>
      </c>
      <c r="T3" s="227"/>
    </row>
    <row r="4" spans="2:25" hidden="1" x14ac:dyDescent="0.25">
      <c r="C4" s="224"/>
      <c r="D4" s="228"/>
      <c r="E4" s="229"/>
      <c r="F4" s="229"/>
      <c r="G4" s="230"/>
      <c r="H4" s="234" t="s">
        <v>212</v>
      </c>
      <c r="I4" s="235"/>
      <c r="J4" s="234" t="s">
        <v>216</v>
      </c>
      <c r="K4" s="235"/>
      <c r="L4" s="182" t="s">
        <v>212</v>
      </c>
      <c r="M4" s="177" t="s">
        <v>213</v>
      </c>
      <c r="N4" s="178" t="s">
        <v>214</v>
      </c>
      <c r="O4" s="224"/>
      <c r="P4" s="228"/>
      <c r="Q4" s="229"/>
      <c r="R4" s="230"/>
      <c r="S4" s="228"/>
      <c r="T4" s="230"/>
    </row>
    <row r="5" spans="2:25" hidden="1" x14ac:dyDescent="0.25">
      <c r="C5" s="162" t="s">
        <v>203</v>
      </c>
      <c r="D5" s="236">
        <f>E21</f>
        <v>80.190799999999996</v>
      </c>
      <c r="E5" s="237"/>
      <c r="F5" s="237"/>
      <c r="G5" s="238"/>
      <c r="H5" s="239">
        <f>G17</f>
        <v>16</v>
      </c>
      <c r="I5" s="240"/>
      <c r="J5" s="239">
        <f>I17</f>
        <v>18</v>
      </c>
      <c r="K5" s="240"/>
      <c r="L5" s="183">
        <f>K17</f>
        <v>85</v>
      </c>
      <c r="M5" s="183">
        <f>L17</f>
        <v>20</v>
      </c>
      <c r="N5" s="183">
        <f>M17</f>
        <v>181</v>
      </c>
      <c r="O5" s="176"/>
      <c r="P5" s="241">
        <f>P17</f>
        <v>33.4833</v>
      </c>
      <c r="Q5" s="241"/>
      <c r="R5" s="241"/>
      <c r="S5" s="242">
        <f>S17</f>
        <v>0</v>
      </c>
      <c r="T5" s="243"/>
    </row>
    <row r="6" spans="2:25" hidden="1" x14ac:dyDescent="0.25">
      <c r="C6" s="162" t="s">
        <v>202</v>
      </c>
      <c r="D6" s="236">
        <f>E43</f>
        <v>340.34429999999998</v>
      </c>
      <c r="E6" s="237"/>
      <c r="F6" s="237"/>
      <c r="G6" s="238"/>
      <c r="H6" s="239">
        <f>G39</f>
        <v>30</v>
      </c>
      <c r="I6" s="240"/>
      <c r="J6" s="239">
        <f>I39</f>
        <v>15</v>
      </c>
      <c r="K6" s="240"/>
      <c r="L6" s="183">
        <f>K39</f>
        <v>16</v>
      </c>
      <c r="M6" s="183">
        <f>L39</f>
        <v>1</v>
      </c>
      <c r="N6" s="183">
        <f>M39</f>
        <v>18</v>
      </c>
      <c r="O6" s="176"/>
      <c r="P6" s="241">
        <f>P39</f>
        <v>94.639200000000002</v>
      </c>
      <c r="Q6" s="241"/>
      <c r="R6" s="241"/>
      <c r="S6" s="242">
        <f>S39</f>
        <v>0</v>
      </c>
      <c r="T6" s="243"/>
    </row>
    <row r="7" spans="2:25" ht="15.75" thickBot="1" x14ac:dyDescent="0.3"/>
    <row r="8" spans="2:25" x14ac:dyDescent="0.25">
      <c r="B8" s="219" t="s">
        <v>90</v>
      </c>
      <c r="C8" s="220"/>
      <c r="D8" s="220"/>
      <c r="E8" s="220"/>
      <c r="F8" s="220"/>
      <c r="G8" s="220"/>
      <c r="H8" s="220"/>
      <c r="I8" s="220"/>
      <c r="J8" s="220"/>
      <c r="K8" s="220"/>
      <c r="L8" s="220"/>
      <c r="M8" s="220"/>
      <c r="N8" s="220"/>
      <c r="O8" s="220"/>
      <c r="P8" s="220"/>
      <c r="Q8" s="220"/>
      <c r="R8" s="220"/>
      <c r="S8" s="220"/>
      <c r="T8" s="221"/>
    </row>
    <row r="9" spans="2:25" x14ac:dyDescent="0.25">
      <c r="B9" s="163"/>
      <c r="C9" s="209" t="s">
        <v>177</v>
      </c>
      <c r="D9" s="209"/>
      <c r="E9" s="209"/>
      <c r="F9" s="209"/>
      <c r="G9" s="209" t="s">
        <v>180</v>
      </c>
      <c r="H9" s="209"/>
      <c r="I9" s="209"/>
      <c r="J9" s="181"/>
      <c r="K9" s="209" t="s">
        <v>181</v>
      </c>
      <c r="L9" s="209"/>
      <c r="M9" s="209"/>
      <c r="N9" s="181"/>
      <c r="O9" s="209" t="s">
        <v>179</v>
      </c>
      <c r="P9" s="209"/>
      <c r="Q9" s="209"/>
      <c r="R9" s="209" t="s">
        <v>9</v>
      </c>
      <c r="S9" s="209"/>
      <c r="T9" s="212"/>
    </row>
    <row r="10" spans="2:25" ht="15.75" thickBot="1" x14ac:dyDescent="0.3">
      <c r="B10" s="213" t="s">
        <v>188</v>
      </c>
      <c r="C10" s="214"/>
      <c r="D10" s="214"/>
      <c r="E10" s="169">
        <v>0</v>
      </c>
      <c r="F10" s="169"/>
      <c r="G10" s="169">
        <v>0</v>
      </c>
      <c r="H10" s="169"/>
      <c r="I10" s="169"/>
      <c r="J10" s="169"/>
      <c r="K10" s="169">
        <v>0</v>
      </c>
      <c r="L10" s="169"/>
      <c r="M10" s="169"/>
      <c r="N10" s="169"/>
      <c r="O10" s="169">
        <v>0</v>
      </c>
      <c r="P10" s="169"/>
      <c r="Q10" s="169"/>
      <c r="R10" s="169">
        <v>0</v>
      </c>
      <c r="S10" s="169"/>
      <c r="T10" s="156"/>
    </row>
    <row r="11" spans="2:25" ht="15.75" thickBot="1" x14ac:dyDescent="0.3">
      <c r="B11" s="204" t="s">
        <v>189</v>
      </c>
      <c r="C11" s="204"/>
      <c r="D11" s="204"/>
      <c r="E11" s="170">
        <v>4</v>
      </c>
      <c r="F11" s="170"/>
      <c r="G11" s="170">
        <v>4</v>
      </c>
      <c r="H11" s="170"/>
      <c r="I11" s="170"/>
      <c r="J11" s="170"/>
      <c r="K11" s="170">
        <v>4</v>
      </c>
      <c r="L11" s="170"/>
      <c r="M11" s="170"/>
      <c r="N11" s="170"/>
      <c r="O11" s="170">
        <v>4</v>
      </c>
      <c r="P11" s="170"/>
      <c r="Q11" s="170"/>
      <c r="R11" s="170">
        <v>4</v>
      </c>
      <c r="S11" s="170"/>
      <c r="T11" s="170"/>
    </row>
    <row r="12" spans="2:25" ht="16.5" thickTop="1" thickBot="1" x14ac:dyDescent="0.3"/>
    <row r="13" spans="2:25" x14ac:dyDescent="0.25">
      <c r="B13" s="205" t="s">
        <v>231</v>
      </c>
      <c r="C13" s="206"/>
      <c r="D13" s="206"/>
      <c r="E13" s="206"/>
      <c r="F13" s="206"/>
      <c r="G13" s="206"/>
      <c r="H13" s="206"/>
      <c r="I13" s="206"/>
      <c r="J13" s="206"/>
      <c r="K13" s="206"/>
      <c r="L13" s="206"/>
      <c r="M13" s="206"/>
      <c r="N13" s="206"/>
      <c r="O13" s="206"/>
      <c r="P13" s="206"/>
      <c r="Q13" s="206"/>
      <c r="R13" s="206"/>
      <c r="S13" s="206"/>
      <c r="T13" s="207"/>
    </row>
    <row r="14" spans="2:25" x14ac:dyDescent="0.25">
      <c r="B14" s="163"/>
      <c r="C14" s="208" t="s">
        <v>177</v>
      </c>
      <c r="D14" s="208"/>
      <c r="E14" s="208"/>
      <c r="F14" s="208"/>
      <c r="G14" s="209" t="s">
        <v>208</v>
      </c>
      <c r="H14" s="209"/>
      <c r="I14" s="209"/>
      <c r="J14" s="181"/>
      <c r="K14" s="209" t="s">
        <v>181</v>
      </c>
      <c r="L14" s="209"/>
      <c r="M14" s="209"/>
      <c r="N14" s="181"/>
      <c r="O14" s="208" t="s">
        <v>192</v>
      </c>
      <c r="P14" s="208"/>
      <c r="Q14" s="208"/>
      <c r="R14" s="210" t="s">
        <v>9</v>
      </c>
      <c r="S14" s="210"/>
      <c r="T14" s="211"/>
      <c r="V14" s="218" t="s">
        <v>191</v>
      </c>
      <c r="W14" s="218"/>
      <c r="X14" s="218"/>
    </row>
    <row r="15" spans="2:25" x14ac:dyDescent="0.25">
      <c r="B15" s="163"/>
      <c r="C15" s="208"/>
      <c r="D15" s="208"/>
      <c r="E15" s="208"/>
      <c r="F15" s="208"/>
      <c r="G15" s="181" t="s">
        <v>209</v>
      </c>
      <c r="H15" s="181"/>
      <c r="I15" s="181" t="s">
        <v>210</v>
      </c>
      <c r="J15" s="181"/>
      <c r="K15" s="181" t="s">
        <v>209</v>
      </c>
      <c r="L15" s="181" t="s">
        <v>211</v>
      </c>
      <c r="M15" s="181" t="s">
        <v>210</v>
      </c>
      <c r="N15" s="181"/>
      <c r="O15" s="208"/>
      <c r="P15" s="208"/>
      <c r="Q15" s="208"/>
      <c r="R15" s="210"/>
      <c r="S15" s="210"/>
      <c r="T15" s="211"/>
      <c r="V15" s="161">
        <f>MIN(E21,E43,E54,E76,E10)</f>
        <v>0</v>
      </c>
      <c r="W15" s="161">
        <f>W18*0.15</f>
        <v>51.051644999999994</v>
      </c>
      <c r="X15" s="161">
        <v>4</v>
      </c>
      <c r="Y15" s="161" t="s">
        <v>193</v>
      </c>
    </row>
    <row r="16" spans="2:25" x14ac:dyDescent="0.25">
      <c r="B16" s="163"/>
      <c r="C16" s="164" t="s">
        <v>183</v>
      </c>
      <c r="D16" s="164"/>
      <c r="E16" s="164"/>
      <c r="F16" s="164"/>
      <c r="G16" s="209" t="s">
        <v>187</v>
      </c>
      <c r="H16" s="209"/>
      <c r="I16" s="209"/>
      <c r="J16" s="181"/>
      <c r="K16" s="209" t="s">
        <v>187</v>
      </c>
      <c r="L16" s="209"/>
      <c r="M16" s="209"/>
      <c r="N16" s="181"/>
      <c r="O16" s="209" t="s">
        <v>183</v>
      </c>
      <c r="P16" s="209"/>
      <c r="Q16" s="209"/>
      <c r="R16" s="209" t="s">
        <v>197</v>
      </c>
      <c r="S16" s="209"/>
      <c r="T16" s="212"/>
      <c r="V16" s="161">
        <f>W15</f>
        <v>51.051644999999994</v>
      </c>
      <c r="W16" s="161">
        <f>AVERAGE(W18,V15)</f>
        <v>170.17214999999999</v>
      </c>
      <c r="X16" s="161">
        <v>3</v>
      </c>
    </row>
    <row r="17" spans="2:25" x14ac:dyDescent="0.25">
      <c r="B17" s="163" t="s">
        <v>182</v>
      </c>
      <c r="C17" s="194">
        <v>1.0501</v>
      </c>
      <c r="D17" s="195"/>
      <c r="E17" s="164"/>
      <c r="F17" s="164"/>
      <c r="G17" s="193">
        <v>16</v>
      </c>
      <c r="H17" s="164"/>
      <c r="I17" s="193">
        <v>18</v>
      </c>
      <c r="J17" s="164"/>
      <c r="K17" s="193">
        <v>85</v>
      </c>
      <c r="L17" s="193">
        <v>20</v>
      </c>
      <c r="M17" s="193">
        <v>181</v>
      </c>
      <c r="N17" s="164"/>
      <c r="O17" s="164"/>
      <c r="P17" s="193">
        <v>33.4833</v>
      </c>
      <c r="Q17" s="164"/>
      <c r="R17" s="171" t="s">
        <v>243</v>
      </c>
      <c r="S17" s="164"/>
      <c r="T17" s="165"/>
      <c r="V17" s="161">
        <f>AVERAGE(W18,V15)</f>
        <v>170.17214999999999</v>
      </c>
      <c r="W17" s="161">
        <f>V18</f>
        <v>289.29265499999997</v>
      </c>
      <c r="X17" s="161">
        <v>2</v>
      </c>
    </row>
    <row r="18" spans="2:25" x14ac:dyDescent="0.25">
      <c r="B18" s="163" t="s">
        <v>184</v>
      </c>
      <c r="C18" s="194">
        <v>0</v>
      </c>
      <c r="D18" s="195"/>
      <c r="E18" s="164"/>
      <c r="F18" s="164"/>
      <c r="G18" s="203"/>
      <c r="H18" s="202"/>
      <c r="I18" s="203"/>
      <c r="J18" s="164"/>
      <c r="K18" s="203"/>
      <c r="L18" s="203"/>
      <c r="M18" s="203"/>
      <c r="N18" s="164"/>
      <c r="O18" s="164"/>
      <c r="P18" s="195"/>
      <c r="Q18" s="164"/>
      <c r="R18" s="164"/>
      <c r="S18" s="164"/>
      <c r="T18" s="165"/>
      <c r="V18" s="161">
        <f>W18*0.85</f>
        <v>289.29265499999997</v>
      </c>
      <c r="W18" s="161">
        <f>MAX(E21,E43,E54,E76)</f>
        <v>340.34429999999998</v>
      </c>
      <c r="X18" s="161">
        <v>1</v>
      </c>
      <c r="Y18" s="161" t="s">
        <v>194</v>
      </c>
    </row>
    <row r="19" spans="2:25" x14ac:dyDescent="0.25">
      <c r="B19" s="163" t="s">
        <v>185</v>
      </c>
      <c r="C19" s="194">
        <v>37.591200000000001</v>
      </c>
      <c r="D19" s="195"/>
      <c r="E19" s="164"/>
      <c r="F19" s="164"/>
      <c r="G19" s="164"/>
      <c r="H19" s="164"/>
      <c r="I19" s="164"/>
      <c r="J19" s="164"/>
      <c r="K19" s="164"/>
      <c r="L19" s="164"/>
      <c r="M19" s="164"/>
      <c r="N19" s="164"/>
      <c r="O19" s="164"/>
      <c r="P19" s="164"/>
      <c r="Q19" s="164"/>
      <c r="R19" s="164"/>
      <c r="S19" s="164"/>
      <c r="T19" s="165"/>
    </row>
    <row r="20" spans="2:25" x14ac:dyDescent="0.25">
      <c r="B20" s="163" t="s">
        <v>186</v>
      </c>
      <c r="C20" s="194">
        <v>41.549500000000002</v>
      </c>
      <c r="D20" s="195"/>
      <c r="E20" s="164"/>
      <c r="F20" s="164"/>
      <c r="G20" s="164"/>
      <c r="H20" s="164"/>
      <c r="I20" s="164"/>
      <c r="J20" s="164"/>
      <c r="K20" s="164"/>
      <c r="L20" s="164"/>
      <c r="M20" s="164"/>
      <c r="N20" s="164"/>
      <c r="O20" s="164"/>
      <c r="P20" s="164"/>
      <c r="Q20" s="164"/>
      <c r="R20" s="164"/>
      <c r="S20" s="164"/>
      <c r="T20" s="165"/>
      <c r="V20" s="218" t="s">
        <v>190</v>
      </c>
      <c r="W20" s="218"/>
      <c r="X20" s="218"/>
    </row>
    <row r="21" spans="2:25" ht="15.75" thickBot="1" x14ac:dyDescent="0.3">
      <c r="B21" s="213" t="s">
        <v>188</v>
      </c>
      <c r="C21" s="214"/>
      <c r="D21" s="214"/>
      <c r="E21" s="190">
        <f>SUM(C17:C20)</f>
        <v>80.190799999999996</v>
      </c>
      <c r="F21" s="166"/>
      <c r="G21" s="166"/>
      <c r="H21" s="166"/>
      <c r="I21" s="166"/>
      <c r="J21" s="166"/>
      <c r="K21" s="166"/>
      <c r="L21" s="166"/>
      <c r="M21" s="166"/>
      <c r="N21" s="166"/>
      <c r="O21" s="166"/>
      <c r="P21" s="166"/>
      <c r="Q21" s="166"/>
      <c r="R21" s="166"/>
      <c r="S21" s="166"/>
      <c r="T21" s="167"/>
      <c r="V21" s="161">
        <f>MIN(G17,G39,G50,G72,G10)</f>
        <v>0</v>
      </c>
      <c r="W21" s="161">
        <f>W35*0.15</f>
        <v>4.5</v>
      </c>
      <c r="X21" s="161">
        <v>4</v>
      </c>
      <c r="Y21" s="161" t="s">
        <v>193</v>
      </c>
    </row>
    <row r="22" spans="2:25" ht="15.75" thickBot="1" x14ac:dyDescent="0.3">
      <c r="B22" s="204" t="s">
        <v>189</v>
      </c>
      <c r="C22" s="204"/>
      <c r="D22" s="204"/>
      <c r="E22" s="170">
        <f>IF(E21&lt;$W$15,$X$15,IF(E21&lt;$W$16,$X$16,IF(E21&lt;$W$17,$X$17,$X$18)))</f>
        <v>3</v>
      </c>
      <c r="F22" s="170"/>
      <c r="G22" s="170">
        <f>IF(G17&lt;$W$21,$X$21,IF(G17&lt;$W$22,$X$22,IF(G17&lt;$W$23,$X$23,$X$35)))</f>
        <v>2</v>
      </c>
      <c r="H22" s="170"/>
      <c r="I22" s="170"/>
      <c r="J22" s="170"/>
      <c r="K22" s="170">
        <f>IF(K17&lt;$W$38,$X$38,IF(K17&lt;$W$39,$X$39,IF(K17&lt;$W$40,$X$40,$X$41)))</f>
        <v>1</v>
      </c>
      <c r="L22" s="170"/>
      <c r="M22" s="170"/>
      <c r="N22" s="170"/>
      <c r="O22" s="170">
        <f>IF(O17&lt;$W$44,$X$44,IF(O17&lt;$W$45,$X$45,IF(O17&lt;$W$46,$X$46,$X$47)))</f>
        <v>1</v>
      </c>
      <c r="P22" s="170"/>
      <c r="Q22" s="170"/>
      <c r="R22" s="168">
        <f>IF(R17&lt;$W$52,$X$52,IF(R17&lt;$W$53,$X$53,IF(R17&lt;$W$54,$X$54,$X$55)))</f>
        <v>1</v>
      </c>
      <c r="S22" s="168"/>
      <c r="T22" s="168"/>
      <c r="V22" s="161">
        <f>W21</f>
        <v>4.5</v>
      </c>
      <c r="W22" s="161">
        <f>AVERAGE(W35,V21)</f>
        <v>15</v>
      </c>
      <c r="X22" s="161">
        <v>3</v>
      </c>
    </row>
    <row r="23" spans="2:25" ht="16.5" thickTop="1" thickBot="1" x14ac:dyDescent="0.3">
      <c r="R23" s="164"/>
      <c r="S23" s="164"/>
      <c r="T23" s="164"/>
      <c r="V23" s="161">
        <f>AVERAGE(W35,V21)</f>
        <v>15</v>
      </c>
      <c r="W23" s="161">
        <f>V35</f>
        <v>25.5</v>
      </c>
      <c r="X23" s="161">
        <v>2</v>
      </c>
    </row>
    <row r="24" spans="2:25" x14ac:dyDescent="0.25">
      <c r="B24" s="205" t="s">
        <v>235</v>
      </c>
      <c r="C24" s="206"/>
      <c r="D24" s="206"/>
      <c r="E24" s="206"/>
      <c r="F24" s="206"/>
      <c r="G24" s="206"/>
      <c r="H24" s="206"/>
      <c r="I24" s="206"/>
      <c r="J24" s="206"/>
      <c r="K24" s="206"/>
      <c r="L24" s="206"/>
      <c r="M24" s="206"/>
      <c r="N24" s="206"/>
      <c r="O24" s="206"/>
      <c r="P24" s="206"/>
      <c r="Q24" s="206"/>
      <c r="R24" s="206"/>
      <c r="S24" s="206"/>
      <c r="T24" s="207"/>
    </row>
    <row r="25" spans="2:25" x14ac:dyDescent="0.25">
      <c r="B25" s="163"/>
      <c r="C25" s="208" t="s">
        <v>177</v>
      </c>
      <c r="D25" s="208"/>
      <c r="E25" s="208"/>
      <c r="F25" s="208"/>
      <c r="G25" s="209" t="s">
        <v>208</v>
      </c>
      <c r="H25" s="209"/>
      <c r="I25" s="209"/>
      <c r="J25" s="184"/>
      <c r="K25" s="209" t="s">
        <v>181</v>
      </c>
      <c r="L25" s="209"/>
      <c r="M25" s="209"/>
      <c r="N25" s="184"/>
      <c r="O25" s="208" t="s">
        <v>192</v>
      </c>
      <c r="P25" s="208"/>
      <c r="Q25" s="208"/>
      <c r="R25" s="210" t="s">
        <v>9</v>
      </c>
      <c r="S25" s="210"/>
      <c r="T25" s="211"/>
    </row>
    <row r="26" spans="2:25" x14ac:dyDescent="0.25">
      <c r="B26" s="163"/>
      <c r="C26" s="208"/>
      <c r="D26" s="208"/>
      <c r="E26" s="208"/>
      <c r="F26" s="208"/>
      <c r="G26" s="184" t="s">
        <v>209</v>
      </c>
      <c r="H26" s="184"/>
      <c r="I26" s="184" t="s">
        <v>210</v>
      </c>
      <c r="J26" s="184"/>
      <c r="K26" s="184" t="s">
        <v>209</v>
      </c>
      <c r="L26" s="184" t="s">
        <v>211</v>
      </c>
      <c r="M26" s="184" t="s">
        <v>210</v>
      </c>
      <c r="N26" s="184"/>
      <c r="O26" s="208"/>
      <c r="P26" s="208"/>
      <c r="Q26" s="208"/>
      <c r="R26" s="210"/>
      <c r="S26" s="210"/>
      <c r="T26" s="211"/>
    </row>
    <row r="27" spans="2:25" x14ac:dyDescent="0.25">
      <c r="B27" s="163"/>
      <c r="C27" s="164" t="s">
        <v>183</v>
      </c>
      <c r="D27" s="164"/>
      <c r="E27" s="164"/>
      <c r="F27" s="164"/>
      <c r="G27" s="209" t="s">
        <v>187</v>
      </c>
      <c r="H27" s="209"/>
      <c r="I27" s="209"/>
      <c r="J27" s="184"/>
      <c r="K27" s="209" t="s">
        <v>187</v>
      </c>
      <c r="L27" s="209"/>
      <c r="M27" s="209"/>
      <c r="N27" s="184"/>
      <c r="O27" s="209" t="s">
        <v>183</v>
      </c>
      <c r="P27" s="209"/>
      <c r="Q27" s="209"/>
      <c r="R27" s="209" t="s">
        <v>197</v>
      </c>
      <c r="S27" s="209"/>
      <c r="T27" s="212"/>
    </row>
    <row r="28" spans="2:25" x14ac:dyDescent="0.25">
      <c r="B28" s="163" t="s">
        <v>182</v>
      </c>
      <c r="C28" s="194">
        <v>1.0501</v>
      </c>
      <c r="D28" s="195"/>
      <c r="E28" s="164"/>
      <c r="F28" s="164"/>
      <c r="G28" s="193">
        <v>16</v>
      </c>
      <c r="H28" s="164"/>
      <c r="I28" s="193">
        <v>48</v>
      </c>
      <c r="J28" s="164"/>
      <c r="K28" s="193">
        <v>80</v>
      </c>
      <c r="L28" s="193">
        <v>27</v>
      </c>
      <c r="M28" s="193">
        <v>211</v>
      </c>
      <c r="N28" s="164"/>
      <c r="O28" s="164"/>
      <c r="P28" s="193">
        <v>37.026899999999998</v>
      </c>
      <c r="Q28" s="164"/>
      <c r="R28" s="171" t="s">
        <v>243</v>
      </c>
      <c r="S28" s="164"/>
      <c r="T28" s="165"/>
    </row>
    <row r="29" spans="2:25" x14ac:dyDescent="0.25">
      <c r="B29" s="163" t="s">
        <v>184</v>
      </c>
      <c r="C29" s="194">
        <v>0</v>
      </c>
      <c r="D29" s="195"/>
      <c r="E29" s="164"/>
      <c r="F29" s="164"/>
      <c r="G29" s="244"/>
      <c r="H29" s="244"/>
      <c r="I29" s="244"/>
      <c r="J29" s="195"/>
      <c r="K29" s="244"/>
      <c r="L29" s="244"/>
      <c r="M29" s="244"/>
      <c r="N29" s="164"/>
      <c r="O29" s="164"/>
      <c r="P29" s="195"/>
      <c r="Q29" s="164"/>
      <c r="R29" s="164"/>
      <c r="S29" s="164"/>
      <c r="T29" s="165"/>
    </row>
    <row r="30" spans="2:25" x14ac:dyDescent="0.25">
      <c r="B30" s="163" t="s">
        <v>185</v>
      </c>
      <c r="C30" s="194">
        <v>37.435699999999997</v>
      </c>
      <c r="D30" s="195"/>
      <c r="E30" s="164"/>
      <c r="F30" s="164"/>
      <c r="G30" s="164"/>
      <c r="H30" s="164"/>
      <c r="I30" s="164"/>
      <c r="J30" s="164"/>
      <c r="K30" s="164"/>
      <c r="L30" s="164"/>
      <c r="M30" s="164"/>
      <c r="N30" s="164"/>
      <c r="O30" s="164"/>
      <c r="P30" s="164"/>
      <c r="Q30" s="164"/>
      <c r="R30" s="164"/>
      <c r="S30" s="164"/>
      <c r="T30" s="165"/>
    </row>
    <row r="31" spans="2:25" x14ac:dyDescent="0.25">
      <c r="B31" s="163" t="s">
        <v>186</v>
      </c>
      <c r="C31" s="194">
        <v>41.549500000000002</v>
      </c>
      <c r="D31" s="195"/>
      <c r="E31" s="164"/>
      <c r="F31" s="164"/>
      <c r="G31" s="164"/>
      <c r="H31" s="164"/>
      <c r="I31" s="164"/>
      <c r="J31" s="164"/>
      <c r="K31" s="164"/>
      <c r="L31" s="164"/>
      <c r="M31" s="164"/>
      <c r="N31" s="164"/>
      <c r="O31" s="164"/>
      <c r="P31" s="164"/>
      <c r="Q31" s="164"/>
      <c r="R31" s="164"/>
      <c r="S31" s="164"/>
      <c r="T31" s="165"/>
    </row>
    <row r="32" spans="2:25" ht="15.75" thickBot="1" x14ac:dyDescent="0.3">
      <c r="B32" s="213" t="s">
        <v>188</v>
      </c>
      <c r="C32" s="214"/>
      <c r="D32" s="214"/>
      <c r="E32" s="190">
        <f>SUM(C28:C31)</f>
        <v>80.035300000000007</v>
      </c>
      <c r="F32" s="166"/>
      <c r="G32" s="166"/>
      <c r="H32" s="166"/>
      <c r="I32" s="166"/>
      <c r="J32" s="166"/>
      <c r="K32" s="166"/>
      <c r="L32" s="166"/>
      <c r="M32" s="166"/>
      <c r="N32" s="166"/>
      <c r="O32" s="166"/>
      <c r="P32" s="166"/>
      <c r="Q32" s="166"/>
      <c r="R32" s="166"/>
      <c r="S32" s="166"/>
      <c r="T32" s="167"/>
    </row>
    <row r="33" spans="2:25" ht="15.75" thickBot="1" x14ac:dyDescent="0.3">
      <c r="B33" s="204" t="s">
        <v>189</v>
      </c>
      <c r="C33" s="204"/>
      <c r="D33" s="204"/>
      <c r="E33" s="170">
        <f>IF(E32&lt;$W$15,$X$15,IF(E32&lt;$W$16,$X$16,IF(E32&lt;$W$17,$X$17,$X$18)))</f>
        <v>3</v>
      </c>
      <c r="F33" s="170"/>
      <c r="G33" s="170">
        <f>IF(G28&lt;$W$21,$X$21,IF(G28&lt;$W$22,$X$22,IF(G28&lt;$W$23,$X$23,$X$35)))</f>
        <v>2</v>
      </c>
      <c r="H33" s="170"/>
      <c r="I33" s="170"/>
      <c r="J33" s="170"/>
      <c r="K33" s="170">
        <f>IF(K28&lt;$W$38,$X$38,IF(K28&lt;$W$39,$X$39,IF(K28&lt;$W$40,$X$40,$X$41)))</f>
        <v>1</v>
      </c>
      <c r="L33" s="170"/>
      <c r="M33" s="170"/>
      <c r="N33" s="170"/>
      <c r="O33" s="170">
        <f>IF(O28&lt;$W$44,$X$44,IF(O28&lt;$W$45,$X$45,IF(O28&lt;$W$46,$X$46,$X$47)))</f>
        <v>1</v>
      </c>
      <c r="P33" s="170"/>
      <c r="Q33" s="170"/>
      <c r="R33" s="168">
        <f>IF(R28&lt;$W$52,$X$52,IF(R28&lt;$W$53,$X$53,IF(R28&lt;$W$54,$X$54,$X$55)))</f>
        <v>1</v>
      </c>
      <c r="S33" s="168"/>
      <c r="T33" s="168"/>
    </row>
    <row r="34" spans="2:25" ht="16.5" thickTop="1" thickBot="1" x14ac:dyDescent="0.3">
      <c r="R34" s="164"/>
      <c r="S34" s="164"/>
      <c r="T34" s="164"/>
    </row>
    <row r="35" spans="2:25" x14ac:dyDescent="0.25">
      <c r="B35" s="215" t="s">
        <v>228</v>
      </c>
      <c r="C35" s="216"/>
      <c r="D35" s="216"/>
      <c r="E35" s="216"/>
      <c r="F35" s="216"/>
      <c r="G35" s="216"/>
      <c r="H35" s="216"/>
      <c r="I35" s="216"/>
      <c r="J35" s="216"/>
      <c r="K35" s="216"/>
      <c r="L35" s="216"/>
      <c r="M35" s="216"/>
      <c r="N35" s="216"/>
      <c r="O35" s="216"/>
      <c r="P35" s="216"/>
      <c r="Q35" s="216"/>
      <c r="R35" s="216"/>
      <c r="S35" s="216"/>
      <c r="T35" s="217"/>
      <c r="V35" s="161">
        <f>W35*0.85</f>
        <v>25.5</v>
      </c>
      <c r="W35" s="161">
        <f>MAX(G17,G39,G50,G72,G10)</f>
        <v>30</v>
      </c>
      <c r="X35" s="161">
        <v>1</v>
      </c>
      <c r="Y35" s="161" t="s">
        <v>194</v>
      </c>
    </row>
    <row r="36" spans="2:25" x14ac:dyDescent="0.25">
      <c r="B36" s="163"/>
      <c r="C36" s="209" t="s">
        <v>177</v>
      </c>
      <c r="D36" s="209"/>
      <c r="E36" s="209"/>
      <c r="F36" s="209"/>
      <c r="G36" s="209" t="s">
        <v>180</v>
      </c>
      <c r="H36" s="209"/>
      <c r="I36" s="209"/>
      <c r="J36" s="181"/>
      <c r="K36" s="209" t="s">
        <v>181</v>
      </c>
      <c r="L36" s="209"/>
      <c r="M36" s="209"/>
      <c r="N36" s="181"/>
      <c r="O36" s="208" t="s">
        <v>192</v>
      </c>
      <c r="P36" s="208"/>
      <c r="Q36" s="208"/>
      <c r="R36" s="210" t="s">
        <v>9</v>
      </c>
      <c r="S36" s="210"/>
      <c r="T36" s="211"/>
    </row>
    <row r="37" spans="2:25" x14ac:dyDescent="0.25">
      <c r="B37" s="163"/>
      <c r="C37" s="181"/>
      <c r="D37" s="181"/>
      <c r="E37" s="181"/>
      <c r="F37" s="181"/>
      <c r="G37" s="181" t="s">
        <v>209</v>
      </c>
      <c r="H37" s="181"/>
      <c r="I37" s="181" t="s">
        <v>210</v>
      </c>
      <c r="J37" s="181"/>
      <c r="K37" s="181" t="s">
        <v>209</v>
      </c>
      <c r="L37" s="181" t="s">
        <v>211</v>
      </c>
      <c r="M37" s="181" t="s">
        <v>210</v>
      </c>
      <c r="N37" s="181"/>
      <c r="O37" s="208"/>
      <c r="P37" s="208"/>
      <c r="Q37" s="208"/>
      <c r="R37" s="210"/>
      <c r="S37" s="210"/>
      <c r="T37" s="211"/>
      <c r="V37" s="218" t="s">
        <v>178</v>
      </c>
      <c r="W37" s="218"/>
      <c r="X37" s="180"/>
    </row>
    <row r="38" spans="2:25" x14ac:dyDescent="0.25">
      <c r="B38" s="163"/>
      <c r="C38" s="164" t="s">
        <v>183</v>
      </c>
      <c r="D38" s="164"/>
      <c r="E38" s="164"/>
      <c r="F38" s="164"/>
      <c r="G38" s="209" t="s">
        <v>187</v>
      </c>
      <c r="H38" s="209"/>
      <c r="I38" s="209"/>
      <c r="J38" s="181"/>
      <c r="K38" s="209" t="s">
        <v>187</v>
      </c>
      <c r="L38" s="209"/>
      <c r="M38" s="209"/>
      <c r="N38" s="181"/>
      <c r="O38" s="209" t="s">
        <v>183</v>
      </c>
      <c r="P38" s="209"/>
      <c r="Q38" s="209"/>
      <c r="R38" s="209" t="s">
        <v>197</v>
      </c>
      <c r="S38" s="209"/>
      <c r="T38" s="212"/>
      <c r="V38" s="161">
        <f>MIN(K17,K39,K50,K72,K10)</f>
        <v>0</v>
      </c>
      <c r="W38" s="161">
        <f>W41*0.15</f>
        <v>12.75</v>
      </c>
      <c r="X38" s="161">
        <v>4</v>
      </c>
      <c r="Y38" s="161" t="s">
        <v>193</v>
      </c>
    </row>
    <row r="39" spans="2:25" x14ac:dyDescent="0.25">
      <c r="B39" s="163" t="s">
        <v>182</v>
      </c>
      <c r="C39" s="194">
        <v>0.18229999999999999</v>
      </c>
      <c r="D39" s="195"/>
      <c r="E39" s="164"/>
      <c r="F39" s="164"/>
      <c r="G39" s="193">
        <v>30</v>
      </c>
      <c r="H39" s="164"/>
      <c r="I39" s="193">
        <v>15</v>
      </c>
      <c r="J39" s="164"/>
      <c r="K39" s="193">
        <v>16</v>
      </c>
      <c r="L39" s="193">
        <v>1</v>
      </c>
      <c r="M39" s="193">
        <v>18</v>
      </c>
      <c r="N39" s="164"/>
      <c r="O39" s="164"/>
      <c r="P39" s="193">
        <v>94.639200000000002</v>
      </c>
      <c r="Q39" s="164"/>
      <c r="R39" s="171" t="s">
        <v>243</v>
      </c>
      <c r="S39" s="164"/>
      <c r="T39" s="165"/>
      <c r="V39" s="161">
        <f>W38</f>
        <v>12.75</v>
      </c>
      <c r="W39" s="161">
        <f>AVERAGE(W41,V38)</f>
        <v>42.5</v>
      </c>
      <c r="X39" s="161">
        <v>3</v>
      </c>
    </row>
    <row r="40" spans="2:25" x14ac:dyDescent="0.25">
      <c r="B40" s="163" t="s">
        <v>184</v>
      </c>
      <c r="C40" s="194">
        <v>0</v>
      </c>
      <c r="D40" s="195"/>
      <c r="E40" s="164"/>
      <c r="F40" s="164"/>
      <c r="G40" s="203"/>
      <c r="H40" s="202"/>
      <c r="I40" s="203"/>
      <c r="J40" s="164"/>
      <c r="K40" s="203"/>
      <c r="L40" s="203"/>
      <c r="M40" s="203"/>
      <c r="N40" s="164"/>
      <c r="O40" s="164"/>
      <c r="P40" s="195"/>
      <c r="Q40" s="164"/>
      <c r="R40" s="164"/>
      <c r="S40" s="164"/>
      <c r="T40" s="165"/>
      <c r="V40" s="161">
        <f>AVERAGE(W41,V38)</f>
        <v>42.5</v>
      </c>
      <c r="W40" s="161">
        <f>V41</f>
        <v>72.25</v>
      </c>
      <c r="X40" s="161">
        <v>2</v>
      </c>
    </row>
    <row r="41" spans="2:25" x14ac:dyDescent="0.25">
      <c r="B41" s="163" t="s">
        <v>185</v>
      </c>
      <c r="C41" s="194">
        <v>225.8133</v>
      </c>
      <c r="D41" s="195"/>
      <c r="E41" s="164"/>
      <c r="F41" s="164"/>
      <c r="G41" s="164"/>
      <c r="H41" s="164"/>
      <c r="I41" s="164"/>
      <c r="J41" s="164"/>
      <c r="K41" s="164"/>
      <c r="L41" s="164"/>
      <c r="M41" s="164"/>
      <c r="N41" s="164"/>
      <c r="O41" s="164"/>
      <c r="P41" s="164"/>
      <c r="Q41" s="164"/>
      <c r="R41" s="164"/>
      <c r="S41" s="164"/>
      <c r="T41" s="165"/>
      <c r="V41" s="161">
        <f>W41*0.85</f>
        <v>72.25</v>
      </c>
      <c r="W41" s="161">
        <f>MAX(K17,K39,K50,K72,K10)</f>
        <v>85</v>
      </c>
      <c r="X41" s="161">
        <v>1</v>
      </c>
      <c r="Y41" s="161" t="s">
        <v>194</v>
      </c>
    </row>
    <row r="42" spans="2:25" x14ac:dyDescent="0.25">
      <c r="B42" s="163" t="s">
        <v>186</v>
      </c>
      <c r="C42" s="194">
        <v>114.34869999999999</v>
      </c>
      <c r="D42" s="195"/>
      <c r="E42" s="164"/>
      <c r="F42" s="164"/>
      <c r="G42" s="164"/>
      <c r="H42" s="164"/>
      <c r="I42" s="164"/>
      <c r="J42" s="164"/>
      <c r="K42" s="164"/>
      <c r="L42" s="164"/>
      <c r="M42" s="164"/>
      <c r="N42" s="164"/>
      <c r="O42" s="164"/>
      <c r="P42" s="164"/>
      <c r="Q42" s="164"/>
      <c r="R42" s="164"/>
      <c r="S42" s="164"/>
      <c r="T42" s="165"/>
    </row>
    <row r="43" spans="2:25" ht="15.75" thickBot="1" x14ac:dyDescent="0.3">
      <c r="B43" s="213" t="s">
        <v>188</v>
      </c>
      <c r="C43" s="214"/>
      <c r="D43" s="214"/>
      <c r="E43" s="190">
        <f>SUM(C39:C42)</f>
        <v>340.34429999999998</v>
      </c>
      <c r="F43" s="166"/>
      <c r="G43" s="166"/>
      <c r="H43" s="166"/>
      <c r="I43" s="166"/>
      <c r="J43" s="166"/>
      <c r="K43" s="166"/>
      <c r="L43" s="166"/>
      <c r="M43" s="166"/>
      <c r="N43" s="166"/>
      <c r="O43" s="166"/>
      <c r="P43" s="166"/>
      <c r="Q43" s="166"/>
      <c r="R43" s="166"/>
      <c r="S43" s="166"/>
      <c r="T43" s="167"/>
      <c r="V43" s="218" t="s">
        <v>192</v>
      </c>
      <c r="W43" s="218"/>
      <c r="X43" s="180"/>
    </row>
    <row r="44" spans="2:25" ht="15.75" thickBot="1" x14ac:dyDescent="0.3">
      <c r="B44" s="204" t="s">
        <v>189</v>
      </c>
      <c r="C44" s="204"/>
      <c r="D44" s="204"/>
      <c r="E44" s="170">
        <f>IF(E43&lt;$W$15,$X$15,IF(E43&lt;$W$16,$X$16,IF(E43&lt;$W$17,$X$17,$X$18)))</f>
        <v>1</v>
      </c>
      <c r="F44" s="170"/>
      <c r="G44" s="170">
        <f>IF(G39&lt;$W$21,$X$21,IF(G39&lt;$W$22,$X$22,IF(G39&lt;$W$23,$X$23,$X$35)))</f>
        <v>1</v>
      </c>
      <c r="H44" s="170"/>
      <c r="I44" s="170"/>
      <c r="J44" s="170"/>
      <c r="K44" s="170">
        <f>IF(K39&lt;$W$38,$X$38,IF(K39&lt;$W$39,$X$39,IF(K39&lt;$W$40,$X$40,$X$41)))</f>
        <v>3</v>
      </c>
      <c r="L44" s="170"/>
      <c r="M44" s="170"/>
      <c r="N44" s="170"/>
      <c r="O44" s="170">
        <f>IF(O39&lt;$W$44,$X$44,IF(O39&lt;$W$45,$X$45,IF(O39&lt;$W$46,$X$46,$X$47)))</f>
        <v>1</v>
      </c>
      <c r="P44" s="170"/>
      <c r="Q44" s="170"/>
      <c r="R44" s="168">
        <f>IF(R39&lt;$W$52,$X$52,IF(R39&lt;$W$53,$X$53,IF(R39&lt;$W$54,$X$54,$X$55)))</f>
        <v>1</v>
      </c>
      <c r="S44" s="168"/>
      <c r="T44" s="168"/>
      <c r="V44" s="161">
        <f>MIN(O17,O39,O50,O72,O10)</f>
        <v>0</v>
      </c>
      <c r="W44" s="161">
        <f>W47*0.15</f>
        <v>0</v>
      </c>
      <c r="X44" s="161">
        <v>4</v>
      </c>
      <c r="Y44" s="161" t="s">
        <v>193</v>
      </c>
    </row>
    <row r="45" spans="2:25" ht="16.5" thickTop="1" thickBot="1" x14ac:dyDescent="0.3">
      <c r="R45" s="164"/>
      <c r="S45" s="164"/>
      <c r="T45" s="164"/>
      <c r="V45" s="161">
        <f>W44</f>
        <v>0</v>
      </c>
      <c r="W45" s="161">
        <f>AVERAGE(W47,V44)</f>
        <v>0</v>
      </c>
      <c r="X45" s="161">
        <v>3</v>
      </c>
    </row>
    <row r="46" spans="2:25" x14ac:dyDescent="0.25">
      <c r="B46" s="215" t="s">
        <v>229</v>
      </c>
      <c r="C46" s="216"/>
      <c r="D46" s="216"/>
      <c r="E46" s="216"/>
      <c r="F46" s="216"/>
      <c r="G46" s="216"/>
      <c r="H46" s="216"/>
      <c r="I46" s="216"/>
      <c r="J46" s="216"/>
      <c r="K46" s="216"/>
      <c r="L46" s="216"/>
      <c r="M46" s="216"/>
      <c r="N46" s="216"/>
      <c r="O46" s="216"/>
      <c r="P46" s="216"/>
      <c r="Q46" s="216"/>
      <c r="R46" s="216"/>
      <c r="S46" s="216"/>
      <c r="T46" s="217"/>
      <c r="V46" s="161">
        <f>AVERAGE(W47,V44)</f>
        <v>0</v>
      </c>
      <c r="W46" s="161">
        <f>V47</f>
        <v>0</v>
      </c>
      <c r="X46" s="161">
        <v>2</v>
      </c>
    </row>
    <row r="47" spans="2:25" ht="15" customHeight="1" x14ac:dyDescent="0.25">
      <c r="B47" s="163"/>
      <c r="C47" s="209" t="s">
        <v>177</v>
      </c>
      <c r="D47" s="209"/>
      <c r="E47" s="209"/>
      <c r="F47" s="209"/>
      <c r="G47" s="209" t="s">
        <v>180</v>
      </c>
      <c r="H47" s="209"/>
      <c r="I47" s="209"/>
      <c r="J47" s="184"/>
      <c r="K47" s="209" t="s">
        <v>181</v>
      </c>
      <c r="L47" s="209"/>
      <c r="M47" s="209"/>
      <c r="N47" s="184"/>
      <c r="O47" s="208" t="s">
        <v>192</v>
      </c>
      <c r="P47" s="208"/>
      <c r="Q47" s="208"/>
      <c r="R47" s="210" t="s">
        <v>9</v>
      </c>
      <c r="S47" s="210"/>
      <c r="T47" s="211"/>
      <c r="V47" s="161">
        <f>W47*0.85</f>
        <v>0</v>
      </c>
      <c r="W47" s="161">
        <f>MAX(O17,O39,O50,O72,O10)</f>
        <v>0</v>
      </c>
      <c r="X47" s="161">
        <v>1</v>
      </c>
      <c r="Y47" s="161" t="s">
        <v>194</v>
      </c>
    </row>
    <row r="48" spans="2:25" x14ac:dyDescent="0.25">
      <c r="B48" s="163"/>
      <c r="C48" s="184"/>
      <c r="D48" s="184"/>
      <c r="E48" s="184"/>
      <c r="F48" s="184"/>
      <c r="G48" s="184" t="s">
        <v>209</v>
      </c>
      <c r="H48" s="184"/>
      <c r="I48" s="184" t="s">
        <v>210</v>
      </c>
      <c r="J48" s="184"/>
      <c r="K48" s="184" t="s">
        <v>209</v>
      </c>
      <c r="L48" s="184" t="s">
        <v>211</v>
      </c>
      <c r="M48" s="184" t="s">
        <v>210</v>
      </c>
      <c r="N48" s="184"/>
      <c r="O48" s="208"/>
      <c r="P48" s="208"/>
      <c r="Q48" s="208"/>
      <c r="R48" s="210"/>
      <c r="S48" s="210"/>
      <c r="T48" s="211"/>
    </row>
    <row r="49" spans="2:25" x14ac:dyDescent="0.25">
      <c r="B49" s="163"/>
      <c r="C49" s="164" t="s">
        <v>183</v>
      </c>
      <c r="D49" s="164"/>
      <c r="E49" s="164"/>
      <c r="F49" s="164"/>
      <c r="G49" s="209" t="s">
        <v>187</v>
      </c>
      <c r="H49" s="209"/>
      <c r="I49" s="209"/>
      <c r="J49" s="184"/>
      <c r="K49" s="209" t="s">
        <v>187</v>
      </c>
      <c r="L49" s="209"/>
      <c r="M49" s="209"/>
      <c r="N49" s="184"/>
      <c r="O49" s="209" t="s">
        <v>183</v>
      </c>
      <c r="P49" s="209"/>
      <c r="Q49" s="209"/>
      <c r="R49" s="209" t="s">
        <v>197</v>
      </c>
      <c r="S49" s="209"/>
      <c r="T49" s="212"/>
    </row>
    <row r="50" spans="2:25" x14ac:dyDescent="0.25">
      <c r="B50" s="163" t="s">
        <v>182</v>
      </c>
      <c r="C50" s="194">
        <v>0.18229999999999999</v>
      </c>
      <c r="D50" s="195"/>
      <c r="E50" s="164"/>
      <c r="F50" s="164"/>
      <c r="G50" s="193">
        <v>30</v>
      </c>
      <c r="H50" s="164"/>
      <c r="I50" s="193">
        <v>14</v>
      </c>
      <c r="J50" s="164"/>
      <c r="K50" s="193">
        <v>4</v>
      </c>
      <c r="L50" s="193">
        <v>0</v>
      </c>
      <c r="M50" s="193">
        <v>6</v>
      </c>
      <c r="N50" s="164"/>
      <c r="O50" s="164"/>
      <c r="P50" s="193">
        <v>151.63849999999999</v>
      </c>
      <c r="Q50" s="164"/>
      <c r="R50" s="171" t="s">
        <v>243</v>
      </c>
      <c r="S50" s="164"/>
      <c r="T50" s="165"/>
    </row>
    <row r="51" spans="2:25" x14ac:dyDescent="0.25">
      <c r="B51" s="163" t="s">
        <v>184</v>
      </c>
      <c r="C51" s="194">
        <v>0</v>
      </c>
      <c r="D51" s="195"/>
      <c r="E51" s="164"/>
      <c r="F51" s="164"/>
      <c r="G51" s="203"/>
      <c r="H51" s="202"/>
      <c r="I51" s="203"/>
      <c r="J51" s="164"/>
      <c r="K51" s="203"/>
      <c r="L51" s="203"/>
      <c r="M51" s="203"/>
      <c r="N51" s="164"/>
      <c r="O51" s="164"/>
      <c r="P51" s="195"/>
      <c r="Q51" s="164"/>
      <c r="R51" s="164"/>
      <c r="S51" s="164"/>
      <c r="T51" s="165"/>
      <c r="V51" s="218" t="s">
        <v>9</v>
      </c>
      <c r="W51" s="218"/>
      <c r="X51" s="180"/>
    </row>
    <row r="52" spans="2:25" x14ac:dyDescent="0.25">
      <c r="B52" s="163" t="s">
        <v>185</v>
      </c>
      <c r="C52" s="194">
        <v>218.00149999999999</v>
      </c>
      <c r="D52" s="195"/>
      <c r="E52" s="164"/>
      <c r="F52" s="164"/>
      <c r="G52" s="164"/>
      <c r="H52" s="164"/>
      <c r="I52" s="164"/>
      <c r="J52" s="164"/>
      <c r="K52" s="164"/>
      <c r="L52" s="164"/>
      <c r="M52" s="164"/>
      <c r="N52" s="164"/>
      <c r="O52" s="164"/>
      <c r="P52" s="164"/>
      <c r="Q52" s="164"/>
      <c r="R52" s="164"/>
      <c r="S52" s="164"/>
      <c r="T52" s="165"/>
      <c r="V52" s="172">
        <f>MIN(R39,R50,R72,O79,R17)</f>
        <v>0</v>
      </c>
      <c r="W52" s="172">
        <f>W55*0.2</f>
        <v>0</v>
      </c>
      <c r="X52" s="161">
        <v>4</v>
      </c>
    </row>
    <row r="53" spans="2:25" x14ac:dyDescent="0.25">
      <c r="B53" s="163" t="s">
        <v>186</v>
      </c>
      <c r="C53" s="194">
        <v>108.8796</v>
      </c>
      <c r="D53" s="195"/>
      <c r="E53" s="164"/>
      <c r="F53" s="164"/>
      <c r="G53" s="164"/>
      <c r="H53" s="164"/>
      <c r="I53" s="164"/>
      <c r="J53" s="164"/>
      <c r="K53" s="164"/>
      <c r="L53" s="164"/>
      <c r="M53" s="164"/>
      <c r="N53" s="164"/>
      <c r="O53" s="164"/>
      <c r="P53" s="164"/>
      <c r="Q53" s="164"/>
      <c r="R53" s="164"/>
      <c r="S53" s="164"/>
      <c r="T53" s="165"/>
      <c r="V53" s="172">
        <f>W52</f>
        <v>0</v>
      </c>
      <c r="W53" s="172">
        <f>V55*0.8</f>
        <v>0</v>
      </c>
      <c r="X53" s="161">
        <v>3</v>
      </c>
      <c r="Y53" s="161" t="s">
        <v>200</v>
      </c>
    </row>
    <row r="54" spans="2:25" ht="15.75" thickBot="1" x14ac:dyDescent="0.3">
      <c r="B54" s="213" t="s">
        <v>188</v>
      </c>
      <c r="C54" s="214"/>
      <c r="D54" s="214"/>
      <c r="E54" s="190">
        <f>SUM(C50:C53)</f>
        <v>327.0634</v>
      </c>
      <c r="F54" s="166"/>
      <c r="G54" s="166"/>
      <c r="H54" s="166"/>
      <c r="I54" s="166"/>
      <c r="J54" s="166"/>
      <c r="K54" s="166"/>
      <c r="L54" s="166"/>
      <c r="M54" s="166"/>
      <c r="N54" s="166"/>
      <c r="O54" s="166"/>
      <c r="P54" s="166"/>
      <c r="Q54" s="166"/>
      <c r="R54" s="166"/>
      <c r="S54" s="166"/>
      <c r="T54" s="167"/>
      <c r="V54" s="172">
        <f>AVERAGE(W55,V52)</f>
        <v>0</v>
      </c>
      <c r="W54" s="172">
        <f>V55</f>
        <v>0</v>
      </c>
      <c r="X54" s="161">
        <v>2</v>
      </c>
      <c r="Y54" s="161" t="s">
        <v>198</v>
      </c>
    </row>
    <row r="55" spans="2:25" ht="15.75" customHeight="1" thickBot="1" x14ac:dyDescent="0.3">
      <c r="B55" s="204" t="s">
        <v>189</v>
      </c>
      <c r="C55" s="204"/>
      <c r="D55" s="204"/>
      <c r="E55" s="170">
        <f>IF(E54&lt;$W$15,$X$15,IF(E54&lt;$W$16,$X$16,IF(E54&lt;$W$17,$X$17,$X$18)))</f>
        <v>1</v>
      </c>
      <c r="F55" s="170"/>
      <c r="G55" s="170">
        <f>IF(G50&lt;$W$21,$X$21,IF(G50&lt;$W$22,$X$22,IF(G50&lt;$W$23,$X$23,$X$35)))</f>
        <v>1</v>
      </c>
      <c r="H55" s="170"/>
      <c r="I55" s="170"/>
      <c r="J55" s="170"/>
      <c r="K55" s="170">
        <f>IF(K50&lt;$W$38,$X$38,IF(K50&lt;$W$39,$X$39,IF(K50&lt;$W$40,$X$40,$X$41)))</f>
        <v>4</v>
      </c>
      <c r="L55" s="170"/>
      <c r="M55" s="170"/>
      <c r="N55" s="170"/>
      <c r="O55" s="170">
        <f>IF(O50&lt;$W$44,$X$44,IF(O50&lt;$W$45,$X$45,IF(O50&lt;$W$46,$X$46,$X$47)))</f>
        <v>1</v>
      </c>
      <c r="P55" s="170"/>
      <c r="Q55" s="170"/>
      <c r="R55" s="168">
        <f>IF(R50&lt;$W$52,$X$52,IF(R50&lt;$W$53,$X$53,IF(R50&lt;$W$54,$X$54,$X$55)))</f>
        <v>1</v>
      </c>
      <c r="S55" s="168"/>
      <c r="T55" s="168"/>
      <c r="V55" s="172">
        <f>W55*0.9</f>
        <v>0</v>
      </c>
      <c r="W55" s="172">
        <f>MAX(R39,R50,R72,O79,R17)</f>
        <v>0</v>
      </c>
      <c r="X55" s="161">
        <v>1</v>
      </c>
      <c r="Y55" s="161" t="s">
        <v>199</v>
      </c>
    </row>
    <row r="56" spans="2:25" ht="16.5" thickTop="1" thickBot="1" x14ac:dyDescent="0.3">
      <c r="B56"/>
      <c r="C56"/>
      <c r="D56"/>
      <c r="E56"/>
      <c r="F56"/>
      <c r="G56"/>
      <c r="H56"/>
      <c r="I56"/>
      <c r="J56"/>
      <c r="K56"/>
      <c r="L56"/>
      <c r="M56"/>
      <c r="N56"/>
      <c r="O56"/>
      <c r="P56"/>
      <c r="Q56"/>
      <c r="R56"/>
      <c r="S56"/>
      <c r="T56"/>
    </row>
    <row r="57" spans="2:25" x14ac:dyDescent="0.25">
      <c r="B57" s="215" t="s">
        <v>230</v>
      </c>
      <c r="C57" s="216"/>
      <c r="D57" s="216"/>
      <c r="E57" s="216"/>
      <c r="F57" s="216"/>
      <c r="G57" s="216"/>
      <c r="H57" s="216"/>
      <c r="I57" s="216"/>
      <c r="J57" s="216"/>
      <c r="K57" s="216"/>
      <c r="L57" s="216"/>
      <c r="M57" s="216"/>
      <c r="N57" s="216"/>
      <c r="O57" s="216"/>
      <c r="P57" s="216"/>
      <c r="Q57" s="216"/>
      <c r="R57" s="216"/>
      <c r="S57" s="216"/>
      <c r="T57" s="217"/>
    </row>
    <row r="58" spans="2:25" x14ac:dyDescent="0.25">
      <c r="B58" s="163"/>
      <c r="C58" s="209" t="s">
        <v>177</v>
      </c>
      <c r="D58" s="209"/>
      <c r="E58" s="209"/>
      <c r="F58" s="209"/>
      <c r="G58" s="209" t="s">
        <v>180</v>
      </c>
      <c r="H58" s="209"/>
      <c r="I58" s="209"/>
      <c r="J58" s="192"/>
      <c r="K58" s="209" t="s">
        <v>181</v>
      </c>
      <c r="L58" s="209"/>
      <c r="M58" s="209"/>
      <c r="N58" s="192"/>
      <c r="O58" s="208" t="s">
        <v>192</v>
      </c>
      <c r="P58" s="208"/>
      <c r="Q58" s="208"/>
      <c r="R58" s="210" t="s">
        <v>9</v>
      </c>
      <c r="S58" s="210"/>
      <c r="T58" s="211"/>
    </row>
    <row r="59" spans="2:25" x14ac:dyDescent="0.25">
      <c r="B59" s="163"/>
      <c r="C59" s="192"/>
      <c r="D59" s="192"/>
      <c r="E59" s="192"/>
      <c r="F59" s="192"/>
      <c r="G59" s="192" t="s">
        <v>209</v>
      </c>
      <c r="H59" s="192"/>
      <c r="I59" s="192" t="s">
        <v>210</v>
      </c>
      <c r="J59" s="192"/>
      <c r="K59" s="192" t="s">
        <v>209</v>
      </c>
      <c r="L59" s="192" t="s">
        <v>211</v>
      </c>
      <c r="M59" s="192" t="s">
        <v>210</v>
      </c>
      <c r="N59" s="192"/>
      <c r="O59" s="208"/>
      <c r="P59" s="208"/>
      <c r="Q59" s="208"/>
      <c r="R59" s="210"/>
      <c r="S59" s="210"/>
      <c r="T59" s="211"/>
    </row>
    <row r="60" spans="2:25" x14ac:dyDescent="0.25">
      <c r="B60" s="163"/>
      <c r="C60" s="164" t="s">
        <v>183</v>
      </c>
      <c r="D60" s="164"/>
      <c r="E60" s="164"/>
      <c r="F60" s="164"/>
      <c r="G60" s="209" t="s">
        <v>187</v>
      </c>
      <c r="H60" s="209"/>
      <c r="I60" s="209"/>
      <c r="J60" s="192"/>
      <c r="K60" s="209" t="s">
        <v>187</v>
      </c>
      <c r="L60" s="209"/>
      <c r="M60" s="209"/>
      <c r="N60" s="192"/>
      <c r="O60" s="209" t="s">
        <v>183</v>
      </c>
      <c r="P60" s="209"/>
      <c r="Q60" s="209"/>
      <c r="R60" s="209" t="s">
        <v>197</v>
      </c>
      <c r="S60" s="209"/>
      <c r="T60" s="212"/>
    </row>
    <row r="61" spans="2:25" x14ac:dyDescent="0.25">
      <c r="B61" s="163" t="s">
        <v>182</v>
      </c>
      <c r="C61" s="194">
        <v>0.18229999999999999</v>
      </c>
      <c r="D61" s="195"/>
      <c r="E61" s="164"/>
      <c r="F61" s="164"/>
      <c r="G61" s="193">
        <v>34</v>
      </c>
      <c r="H61" s="164"/>
      <c r="I61" s="193">
        <v>17</v>
      </c>
      <c r="J61" s="164"/>
      <c r="K61" s="193">
        <v>7</v>
      </c>
      <c r="L61" s="193">
        <v>1</v>
      </c>
      <c r="M61" s="193">
        <v>10</v>
      </c>
      <c r="N61" s="164"/>
      <c r="O61" s="164"/>
      <c r="P61" s="193">
        <v>115.63630000000001</v>
      </c>
      <c r="Q61" s="164"/>
      <c r="R61" s="171" t="s">
        <v>243</v>
      </c>
      <c r="S61" s="164"/>
      <c r="T61" s="165"/>
    </row>
    <row r="62" spans="2:25" x14ac:dyDescent="0.25">
      <c r="B62" s="163" t="s">
        <v>184</v>
      </c>
      <c r="C62" s="194">
        <v>0</v>
      </c>
      <c r="D62" s="195"/>
      <c r="E62" s="164"/>
      <c r="F62" s="164"/>
      <c r="G62" s="203"/>
      <c r="H62" s="202"/>
      <c r="I62" s="203"/>
      <c r="J62" s="164"/>
      <c r="K62" s="203"/>
      <c r="L62" s="203"/>
      <c r="M62" s="203"/>
      <c r="N62" s="164"/>
      <c r="O62" s="164"/>
      <c r="P62" s="195"/>
      <c r="Q62" s="164"/>
      <c r="R62" s="164"/>
      <c r="S62" s="164"/>
      <c r="T62" s="165"/>
    </row>
    <row r="63" spans="2:25" x14ac:dyDescent="0.25">
      <c r="B63" s="163" t="s">
        <v>185</v>
      </c>
      <c r="C63" s="194">
        <v>210.4117</v>
      </c>
      <c r="D63" s="195"/>
      <c r="E63" s="164"/>
      <c r="F63" s="164"/>
      <c r="G63" s="164"/>
      <c r="H63" s="164"/>
      <c r="I63" s="164"/>
      <c r="J63" s="164"/>
      <c r="K63" s="164"/>
      <c r="L63" s="164"/>
      <c r="M63" s="164"/>
      <c r="N63" s="164"/>
      <c r="O63" s="164"/>
      <c r="P63" s="164"/>
      <c r="Q63" s="164"/>
      <c r="R63" s="164"/>
      <c r="S63" s="164"/>
      <c r="T63" s="165"/>
    </row>
    <row r="64" spans="2:25" x14ac:dyDescent="0.25">
      <c r="B64" s="163" t="s">
        <v>186</v>
      </c>
      <c r="C64" s="194">
        <v>108.88809999999999</v>
      </c>
      <c r="D64" s="195"/>
      <c r="E64" s="164"/>
      <c r="F64" s="164"/>
      <c r="G64" s="164"/>
      <c r="H64" s="164"/>
      <c r="I64" s="164"/>
      <c r="J64" s="164"/>
      <c r="K64" s="164"/>
      <c r="L64" s="164"/>
      <c r="M64" s="164"/>
      <c r="N64" s="164"/>
      <c r="O64" s="164"/>
      <c r="P64" s="164"/>
      <c r="Q64" s="164"/>
      <c r="R64" s="164"/>
      <c r="S64" s="164"/>
      <c r="T64" s="165"/>
    </row>
    <row r="65" spans="2:20" ht="15.75" thickBot="1" x14ac:dyDescent="0.3">
      <c r="B65" s="213" t="s">
        <v>188</v>
      </c>
      <c r="C65" s="214"/>
      <c r="D65" s="214"/>
      <c r="E65" s="190">
        <f>SUM(C61:C64)</f>
        <v>319.4821</v>
      </c>
      <c r="F65" s="166"/>
      <c r="G65" s="166"/>
      <c r="H65" s="166"/>
      <c r="I65" s="166"/>
      <c r="J65" s="166"/>
      <c r="K65" s="166"/>
      <c r="L65" s="166"/>
      <c r="M65" s="166"/>
      <c r="N65" s="166"/>
      <c r="O65" s="166"/>
      <c r="P65" s="166"/>
      <c r="Q65" s="166"/>
      <c r="R65" s="166"/>
      <c r="S65" s="166"/>
      <c r="T65" s="167"/>
    </row>
    <row r="66" spans="2:20" ht="15.75" thickBot="1" x14ac:dyDescent="0.3">
      <c r="B66" s="204" t="s">
        <v>189</v>
      </c>
      <c r="C66" s="204"/>
      <c r="D66" s="204"/>
      <c r="E66" s="170">
        <f>IF(E65&lt;$W$15,$X$15,IF(E65&lt;$W$16,$X$16,IF(E65&lt;$W$17,$X$17,$X$18)))</f>
        <v>1</v>
      </c>
      <c r="F66" s="170"/>
      <c r="G66" s="170">
        <f>IF(G61&lt;$W$21,$X$21,IF(G61&lt;$W$22,$X$22,IF(G61&lt;$W$23,$X$23,$X$35)))</f>
        <v>1</v>
      </c>
      <c r="H66" s="170"/>
      <c r="I66" s="170"/>
      <c r="J66" s="170"/>
      <c r="K66" s="170">
        <f>IF(K61&lt;$W$38,$X$38,IF(K61&lt;$W$39,$X$39,IF(K61&lt;$W$40,$X$40,$X$41)))</f>
        <v>4</v>
      </c>
      <c r="L66" s="170"/>
      <c r="M66" s="170"/>
      <c r="N66" s="170"/>
      <c r="O66" s="170">
        <f>IF(O61&lt;$W$44,$X$44,IF(O61&lt;$W$45,$X$45,IF(O61&lt;$W$46,$X$46,$X$47)))</f>
        <v>1</v>
      </c>
      <c r="P66" s="170"/>
      <c r="Q66" s="170"/>
      <c r="R66" s="168">
        <f>IF(R61&lt;$W$52,$X$52,IF(R61&lt;$W$53,$X$53,IF(R61&lt;$W$54,$X$54,$X$55)))</f>
        <v>1</v>
      </c>
      <c r="S66" s="168"/>
      <c r="T66" s="168"/>
    </row>
    <row r="67" spans="2:20" ht="15.75" thickTop="1" x14ac:dyDescent="0.25">
      <c r="B67"/>
      <c r="C67"/>
      <c r="D67"/>
      <c r="E67"/>
      <c r="F67"/>
      <c r="G67"/>
      <c r="H67"/>
      <c r="I67"/>
      <c r="J67"/>
      <c r="K67"/>
      <c r="L67"/>
      <c r="M67"/>
      <c r="N67"/>
      <c r="O67"/>
      <c r="P67"/>
      <c r="Q67"/>
      <c r="R67"/>
      <c r="S67"/>
      <c r="T67"/>
    </row>
    <row r="68" spans="2:20" x14ac:dyDescent="0.25">
      <c r="B68"/>
      <c r="C68"/>
      <c r="D68"/>
      <c r="E68"/>
      <c r="F68"/>
      <c r="G68"/>
      <c r="H68"/>
      <c r="I68"/>
      <c r="J68"/>
      <c r="K68"/>
      <c r="L68"/>
      <c r="M68"/>
      <c r="N68"/>
      <c r="O68"/>
      <c r="P68"/>
      <c r="Q68"/>
      <c r="R68"/>
      <c r="S68"/>
      <c r="T68"/>
    </row>
    <row r="69" spans="2:20" x14ac:dyDescent="0.25">
      <c r="B69"/>
      <c r="C69"/>
      <c r="D69"/>
      <c r="E69"/>
      <c r="F69"/>
      <c r="G69"/>
      <c r="H69"/>
      <c r="I69"/>
      <c r="J69"/>
      <c r="K69"/>
      <c r="L69"/>
      <c r="M69"/>
      <c r="N69"/>
      <c r="O69"/>
      <c r="P69"/>
      <c r="Q69"/>
      <c r="R69"/>
      <c r="S69"/>
      <c r="T69"/>
    </row>
    <row r="70" spans="2:20" x14ac:dyDescent="0.25">
      <c r="B70"/>
      <c r="C70"/>
      <c r="D70"/>
      <c r="E70"/>
      <c r="F70"/>
      <c r="G70"/>
      <c r="H70"/>
      <c r="I70"/>
      <c r="J70"/>
      <c r="K70"/>
      <c r="L70"/>
      <c r="M70"/>
      <c r="N70"/>
      <c r="O70"/>
      <c r="P70"/>
      <c r="Q70"/>
      <c r="R70"/>
      <c r="S70"/>
      <c r="T70"/>
    </row>
    <row r="71" spans="2:20" x14ac:dyDescent="0.25">
      <c r="B71"/>
      <c r="C71"/>
      <c r="D71"/>
      <c r="E71"/>
      <c r="F71"/>
      <c r="G71"/>
      <c r="H71"/>
      <c r="I71"/>
      <c r="J71"/>
      <c r="K71"/>
      <c r="L71"/>
      <c r="M71"/>
      <c r="N71"/>
      <c r="O71"/>
      <c r="P71"/>
      <c r="Q71"/>
      <c r="R71"/>
      <c r="S71"/>
      <c r="T71"/>
    </row>
    <row r="72" spans="2:20" x14ac:dyDescent="0.25">
      <c r="B72"/>
      <c r="C72"/>
      <c r="D72"/>
      <c r="E72"/>
      <c r="F72"/>
      <c r="G72"/>
      <c r="H72"/>
      <c r="I72"/>
      <c r="J72"/>
      <c r="K72"/>
      <c r="L72"/>
      <c r="M72"/>
      <c r="N72"/>
      <c r="O72"/>
      <c r="P72"/>
      <c r="Q72"/>
      <c r="R72"/>
      <c r="S72"/>
      <c r="T72"/>
    </row>
    <row r="73" spans="2:20" x14ac:dyDescent="0.25">
      <c r="B73"/>
      <c r="C73"/>
      <c r="D73"/>
      <c r="E73"/>
      <c r="F73"/>
      <c r="G73"/>
      <c r="H73"/>
      <c r="I73"/>
      <c r="J73"/>
      <c r="K73"/>
      <c r="L73"/>
      <c r="M73"/>
      <c r="N73"/>
      <c r="O73"/>
      <c r="P73"/>
      <c r="Q73"/>
      <c r="R73"/>
      <c r="S73"/>
      <c r="T73"/>
    </row>
    <row r="74" spans="2:20" x14ac:dyDescent="0.25">
      <c r="B74"/>
      <c r="C74"/>
      <c r="D74"/>
      <c r="E74"/>
      <c r="F74"/>
      <c r="G74"/>
      <c r="H74"/>
      <c r="I74"/>
      <c r="J74"/>
      <c r="K74"/>
      <c r="L74"/>
      <c r="M74"/>
      <c r="N74"/>
      <c r="O74"/>
      <c r="P74"/>
      <c r="Q74"/>
      <c r="R74"/>
      <c r="S74"/>
      <c r="T74"/>
    </row>
    <row r="75" spans="2:20" x14ac:dyDescent="0.25">
      <c r="B75"/>
      <c r="C75"/>
      <c r="D75"/>
      <c r="E75"/>
      <c r="F75"/>
      <c r="G75"/>
      <c r="H75"/>
      <c r="I75"/>
      <c r="J75"/>
      <c r="K75"/>
      <c r="L75"/>
      <c r="M75"/>
      <c r="N75"/>
      <c r="O75"/>
      <c r="P75"/>
      <c r="Q75"/>
      <c r="R75"/>
      <c r="S75"/>
      <c r="T75"/>
    </row>
    <row r="76" spans="2:20" x14ac:dyDescent="0.25">
      <c r="B76"/>
      <c r="C76"/>
      <c r="D76"/>
      <c r="E76"/>
      <c r="F76"/>
      <c r="G76"/>
      <c r="H76"/>
      <c r="I76"/>
      <c r="J76"/>
      <c r="K76"/>
      <c r="L76"/>
      <c r="M76"/>
      <c r="N76"/>
      <c r="O76"/>
      <c r="P76"/>
      <c r="Q76"/>
      <c r="R76"/>
      <c r="S76"/>
      <c r="T76"/>
    </row>
    <row r="77" spans="2:20" x14ac:dyDescent="0.25">
      <c r="B77"/>
      <c r="C77"/>
      <c r="D77"/>
      <c r="E77"/>
      <c r="F77"/>
      <c r="G77"/>
      <c r="H77"/>
      <c r="I77"/>
      <c r="J77"/>
      <c r="K77"/>
      <c r="L77"/>
      <c r="M77"/>
      <c r="N77"/>
      <c r="O77"/>
      <c r="P77"/>
      <c r="Q77"/>
      <c r="R77"/>
      <c r="S77"/>
      <c r="T77"/>
    </row>
    <row r="78" spans="2:20" x14ac:dyDescent="0.25">
      <c r="B78"/>
      <c r="C78"/>
      <c r="D78"/>
      <c r="E78"/>
      <c r="F78"/>
      <c r="G78"/>
      <c r="H78"/>
      <c r="I78"/>
      <c r="J78"/>
      <c r="K78"/>
      <c r="L78"/>
      <c r="M78"/>
      <c r="N78"/>
      <c r="O78"/>
      <c r="P78"/>
      <c r="Q78"/>
      <c r="R78"/>
      <c r="S78"/>
      <c r="T78"/>
    </row>
  </sheetData>
  <mergeCells count="95">
    <mergeCell ref="R60:T60"/>
    <mergeCell ref="B57:T57"/>
    <mergeCell ref="C58:F58"/>
    <mergeCell ref="G58:I58"/>
    <mergeCell ref="K58:M58"/>
    <mergeCell ref="O58:Q59"/>
    <mergeCell ref="R58:T59"/>
    <mergeCell ref="B65:D65"/>
    <mergeCell ref="B66:D66"/>
    <mergeCell ref="G60:I60"/>
    <mergeCell ref="K60:M60"/>
    <mergeCell ref="O60:Q60"/>
    <mergeCell ref="V51:W51"/>
    <mergeCell ref="V20:X20"/>
    <mergeCell ref="B21:D21"/>
    <mergeCell ref="B22:D22"/>
    <mergeCell ref="B35:T35"/>
    <mergeCell ref="C36:F36"/>
    <mergeCell ref="G36:I36"/>
    <mergeCell ref="K36:M36"/>
    <mergeCell ref="O36:Q37"/>
    <mergeCell ref="R36:T37"/>
    <mergeCell ref="V37:W37"/>
    <mergeCell ref="G38:I38"/>
    <mergeCell ref="K38:M38"/>
    <mergeCell ref="O38:Q38"/>
    <mergeCell ref="R38:T38"/>
    <mergeCell ref="V43:W43"/>
    <mergeCell ref="V14:X14"/>
    <mergeCell ref="G16:I16"/>
    <mergeCell ref="K16:M16"/>
    <mergeCell ref="O16:Q16"/>
    <mergeCell ref="R16:T16"/>
    <mergeCell ref="R14:T15"/>
    <mergeCell ref="G14:I14"/>
    <mergeCell ref="K14:M14"/>
    <mergeCell ref="O14:Q15"/>
    <mergeCell ref="C2:T2"/>
    <mergeCell ref="C3:C4"/>
    <mergeCell ref="D3:G4"/>
    <mergeCell ref="H3:K3"/>
    <mergeCell ref="L3:N3"/>
    <mergeCell ref="O3:O4"/>
    <mergeCell ref="P3:R4"/>
    <mergeCell ref="S3:T4"/>
    <mergeCell ref="H4:I4"/>
    <mergeCell ref="J4:K4"/>
    <mergeCell ref="G49:I49"/>
    <mergeCell ref="K49:M49"/>
    <mergeCell ref="O49:Q49"/>
    <mergeCell ref="R49:T49"/>
    <mergeCell ref="D6:G6"/>
    <mergeCell ref="H6:I6"/>
    <mergeCell ref="J6:K6"/>
    <mergeCell ref="P6:R6"/>
    <mergeCell ref="S6:T6"/>
    <mergeCell ref="B10:D10"/>
    <mergeCell ref="B8:T8"/>
    <mergeCell ref="C9:F9"/>
    <mergeCell ref="G9:I9"/>
    <mergeCell ref="K9:M9"/>
    <mergeCell ref="O9:Q9"/>
    <mergeCell ref="R9:T9"/>
    <mergeCell ref="R47:T48"/>
    <mergeCell ref="D5:G5"/>
    <mergeCell ref="H5:I5"/>
    <mergeCell ref="J5:K5"/>
    <mergeCell ref="P5:R5"/>
    <mergeCell ref="S5:T5"/>
    <mergeCell ref="B11:D11"/>
    <mergeCell ref="B13:T13"/>
    <mergeCell ref="C14:F15"/>
    <mergeCell ref="B44:D44"/>
    <mergeCell ref="B43:D43"/>
    <mergeCell ref="B46:T46"/>
    <mergeCell ref="C47:F47"/>
    <mergeCell ref="G47:I47"/>
    <mergeCell ref="K47:M47"/>
    <mergeCell ref="O47:Q48"/>
    <mergeCell ref="B54:D54"/>
    <mergeCell ref="B55:D55"/>
    <mergeCell ref="B24:T24"/>
    <mergeCell ref="C25:F26"/>
    <mergeCell ref="G25:I25"/>
    <mergeCell ref="K25:M25"/>
    <mergeCell ref="O25:Q26"/>
    <mergeCell ref="R25:T26"/>
    <mergeCell ref="G27:I27"/>
    <mergeCell ref="K27:M27"/>
    <mergeCell ref="O27:Q27"/>
    <mergeCell ref="R27:T27"/>
    <mergeCell ref="G29:I29"/>
    <mergeCell ref="K29:M29"/>
    <mergeCell ref="B32:D32"/>
    <mergeCell ref="B33:D3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8786B-75A6-41F4-A1A5-A933658083D4}">
  <sheetPr>
    <tabColor theme="5"/>
  </sheetPr>
  <dimension ref="B2:Y55"/>
  <sheetViews>
    <sheetView workbookViewId="0"/>
  </sheetViews>
  <sheetFormatPr defaultColWidth="8.85546875" defaultRowHeight="15" x14ac:dyDescent="0.25"/>
  <cols>
    <col min="1" max="1" width="8.85546875" style="161"/>
    <col min="2" max="2" width="10.42578125" style="161" bestFit="1" customWidth="1"/>
    <col min="3" max="8" width="8.85546875" style="161"/>
    <col min="9" max="9" width="19.140625" style="161" bestFit="1" customWidth="1"/>
    <col min="10" max="10" width="8.7109375" style="161" customWidth="1"/>
    <col min="11" max="11" width="9.28515625" style="161" bestFit="1" customWidth="1"/>
    <col min="12" max="12" width="21" style="161" bestFit="1" customWidth="1"/>
    <col min="13" max="13" width="25.140625" style="161" bestFit="1" customWidth="1"/>
    <col min="14" max="14" width="23.28515625" style="161" bestFit="1" customWidth="1"/>
    <col min="15" max="17" width="8.85546875" style="161"/>
    <col min="18" max="19" width="18" style="161" bestFit="1" customWidth="1"/>
    <col min="20" max="20" width="11" style="161" customWidth="1"/>
    <col min="21" max="21" width="8.85546875" style="161"/>
    <col min="22" max="23" width="15.28515625" style="161" bestFit="1" customWidth="1"/>
    <col min="24" max="16384" width="8.85546875" style="161"/>
  </cols>
  <sheetData>
    <row r="2" spans="2:25" hidden="1" x14ac:dyDescent="0.25">
      <c r="C2" s="222" t="s">
        <v>204</v>
      </c>
      <c r="D2" s="222"/>
      <c r="E2" s="222"/>
      <c r="F2" s="222"/>
      <c r="G2" s="222"/>
      <c r="H2" s="222"/>
      <c r="I2" s="222"/>
      <c r="J2" s="222"/>
      <c r="K2" s="222"/>
      <c r="L2" s="222"/>
      <c r="M2" s="222"/>
      <c r="N2" s="222"/>
      <c r="O2" s="222"/>
      <c r="P2" s="222"/>
      <c r="Q2" s="222"/>
      <c r="R2" s="222"/>
      <c r="S2" s="222"/>
      <c r="T2" s="222"/>
    </row>
    <row r="3" spans="2:25" hidden="1" x14ac:dyDescent="0.25">
      <c r="C3" s="223"/>
      <c r="D3" s="225" t="s">
        <v>205</v>
      </c>
      <c r="E3" s="226"/>
      <c r="F3" s="226"/>
      <c r="G3" s="227"/>
      <c r="H3" s="231" t="s">
        <v>215</v>
      </c>
      <c r="I3" s="232"/>
      <c r="J3" s="232"/>
      <c r="K3" s="233"/>
      <c r="L3" s="231" t="s">
        <v>181</v>
      </c>
      <c r="M3" s="232"/>
      <c r="N3" s="233"/>
      <c r="O3" s="223"/>
      <c r="P3" s="225" t="s">
        <v>207</v>
      </c>
      <c r="Q3" s="226"/>
      <c r="R3" s="227"/>
      <c r="S3" s="225" t="s">
        <v>206</v>
      </c>
      <c r="T3" s="227"/>
    </row>
    <row r="4" spans="2:25" hidden="1" x14ac:dyDescent="0.25">
      <c r="C4" s="224"/>
      <c r="D4" s="228"/>
      <c r="E4" s="229"/>
      <c r="F4" s="229"/>
      <c r="G4" s="230"/>
      <c r="H4" s="234" t="s">
        <v>212</v>
      </c>
      <c r="I4" s="235"/>
      <c r="J4" s="234" t="s">
        <v>216</v>
      </c>
      <c r="K4" s="235"/>
      <c r="L4" s="187" t="s">
        <v>212</v>
      </c>
      <c r="M4" s="177" t="s">
        <v>213</v>
      </c>
      <c r="N4" s="178" t="s">
        <v>214</v>
      </c>
      <c r="O4" s="224"/>
      <c r="P4" s="228"/>
      <c r="Q4" s="229"/>
      <c r="R4" s="230"/>
      <c r="S4" s="228"/>
      <c r="T4" s="230"/>
    </row>
    <row r="5" spans="2:25" hidden="1" x14ac:dyDescent="0.25">
      <c r="C5" s="162" t="s">
        <v>203</v>
      </c>
      <c r="D5" s="236">
        <f>E21</f>
        <v>198.2072</v>
      </c>
      <c r="E5" s="237"/>
      <c r="F5" s="237"/>
      <c r="G5" s="238"/>
      <c r="H5" s="239">
        <f>G17</f>
        <v>14</v>
      </c>
      <c r="I5" s="240"/>
      <c r="J5" s="239">
        <f>I17</f>
        <v>6</v>
      </c>
      <c r="K5" s="240"/>
      <c r="L5" s="188">
        <f>K17</f>
        <v>10</v>
      </c>
      <c r="M5" s="188">
        <f>L17</f>
        <v>0</v>
      </c>
      <c r="N5" s="188">
        <f>M17</f>
        <v>1</v>
      </c>
      <c r="O5" s="176"/>
      <c r="P5" s="241">
        <f>P17</f>
        <v>18.887699999999999</v>
      </c>
      <c r="Q5" s="241"/>
      <c r="R5" s="241"/>
      <c r="S5" s="242">
        <f>S17</f>
        <v>0</v>
      </c>
      <c r="T5" s="243"/>
    </row>
    <row r="6" spans="2:25" hidden="1" x14ac:dyDescent="0.25">
      <c r="C6" s="162" t="s">
        <v>202</v>
      </c>
      <c r="D6" s="236">
        <f>E43</f>
        <v>75.617400000000004</v>
      </c>
      <c r="E6" s="237"/>
      <c r="F6" s="237"/>
      <c r="G6" s="238"/>
      <c r="H6" s="239">
        <f>G39</f>
        <v>4</v>
      </c>
      <c r="I6" s="240"/>
      <c r="J6" s="239">
        <f>I39</f>
        <v>0</v>
      </c>
      <c r="K6" s="240"/>
      <c r="L6" s="188">
        <f>K39</f>
        <v>4</v>
      </c>
      <c r="M6" s="188">
        <f>L39</f>
        <v>0</v>
      </c>
      <c r="N6" s="188">
        <f>M39</f>
        <v>1</v>
      </c>
      <c r="O6" s="176"/>
      <c r="P6" s="241">
        <f>P39</f>
        <v>4.1923000000000004</v>
      </c>
      <c r="Q6" s="241"/>
      <c r="R6" s="241"/>
      <c r="S6" s="242">
        <f>S39</f>
        <v>0</v>
      </c>
      <c r="T6" s="243"/>
    </row>
    <row r="7" spans="2:25" ht="15.75" thickBot="1" x14ac:dyDescent="0.3"/>
    <row r="8" spans="2:25" x14ac:dyDescent="0.25">
      <c r="B8" s="219" t="s">
        <v>90</v>
      </c>
      <c r="C8" s="220"/>
      <c r="D8" s="220"/>
      <c r="E8" s="220"/>
      <c r="F8" s="220"/>
      <c r="G8" s="220"/>
      <c r="H8" s="220"/>
      <c r="I8" s="220"/>
      <c r="J8" s="220"/>
      <c r="K8" s="220"/>
      <c r="L8" s="220"/>
      <c r="M8" s="220"/>
      <c r="N8" s="220"/>
      <c r="O8" s="220"/>
      <c r="P8" s="220"/>
      <c r="Q8" s="220"/>
      <c r="R8" s="220"/>
      <c r="S8" s="220"/>
      <c r="T8" s="221"/>
    </row>
    <row r="9" spans="2:25" x14ac:dyDescent="0.25">
      <c r="B9" s="163"/>
      <c r="C9" s="209" t="s">
        <v>177</v>
      </c>
      <c r="D9" s="209"/>
      <c r="E9" s="209"/>
      <c r="F9" s="209"/>
      <c r="G9" s="209" t="s">
        <v>180</v>
      </c>
      <c r="H9" s="209"/>
      <c r="I9" s="209"/>
      <c r="J9" s="185"/>
      <c r="K9" s="209" t="s">
        <v>181</v>
      </c>
      <c r="L9" s="209"/>
      <c r="M9" s="209"/>
      <c r="N9" s="185"/>
      <c r="O9" s="209" t="s">
        <v>179</v>
      </c>
      <c r="P9" s="209"/>
      <c r="Q9" s="209"/>
      <c r="R9" s="209" t="s">
        <v>9</v>
      </c>
      <c r="S9" s="209"/>
      <c r="T9" s="212"/>
    </row>
    <row r="10" spans="2:25" ht="15.75" thickBot="1" x14ac:dyDescent="0.3">
      <c r="B10" s="213" t="s">
        <v>188</v>
      </c>
      <c r="C10" s="214"/>
      <c r="D10" s="214"/>
      <c r="E10" s="169">
        <v>0</v>
      </c>
      <c r="F10" s="169"/>
      <c r="G10" s="169">
        <v>0</v>
      </c>
      <c r="H10" s="169"/>
      <c r="I10" s="169"/>
      <c r="J10" s="169"/>
      <c r="K10" s="169">
        <v>0</v>
      </c>
      <c r="L10" s="169"/>
      <c r="M10" s="169"/>
      <c r="N10" s="169"/>
      <c r="O10" s="169">
        <v>0</v>
      </c>
      <c r="P10" s="169"/>
      <c r="Q10" s="169"/>
      <c r="R10" s="169">
        <v>0</v>
      </c>
      <c r="S10" s="169"/>
      <c r="T10" s="156"/>
    </row>
    <row r="11" spans="2:25" ht="15.75" thickBot="1" x14ac:dyDescent="0.3">
      <c r="B11" s="204" t="s">
        <v>189</v>
      </c>
      <c r="C11" s="204"/>
      <c r="D11" s="204"/>
      <c r="E11" s="170">
        <v>4</v>
      </c>
      <c r="F11" s="170"/>
      <c r="G11" s="170">
        <v>4</v>
      </c>
      <c r="H11" s="170"/>
      <c r="I11" s="170"/>
      <c r="J11" s="170"/>
      <c r="K11" s="170">
        <v>4</v>
      </c>
      <c r="L11" s="170"/>
      <c r="M11" s="170"/>
      <c r="N11" s="170"/>
      <c r="O11" s="170">
        <v>4</v>
      </c>
      <c r="P11" s="170"/>
      <c r="Q11" s="170"/>
      <c r="R11" s="170">
        <v>4</v>
      </c>
      <c r="S11" s="170"/>
      <c r="T11" s="170"/>
    </row>
    <row r="12" spans="2:25" ht="16.5" thickTop="1" thickBot="1" x14ac:dyDescent="0.3"/>
    <row r="13" spans="2:25" x14ac:dyDescent="0.25">
      <c r="B13" s="205" t="s">
        <v>232</v>
      </c>
      <c r="C13" s="206"/>
      <c r="D13" s="206"/>
      <c r="E13" s="206"/>
      <c r="F13" s="206"/>
      <c r="G13" s="206"/>
      <c r="H13" s="206"/>
      <c r="I13" s="206"/>
      <c r="J13" s="206"/>
      <c r="K13" s="206"/>
      <c r="L13" s="206"/>
      <c r="M13" s="206"/>
      <c r="N13" s="206"/>
      <c r="O13" s="206"/>
      <c r="P13" s="206"/>
      <c r="Q13" s="206"/>
      <c r="R13" s="206"/>
      <c r="S13" s="206"/>
      <c r="T13" s="207"/>
    </row>
    <row r="14" spans="2:25" x14ac:dyDescent="0.25">
      <c r="B14" s="163"/>
      <c r="C14" s="208" t="s">
        <v>177</v>
      </c>
      <c r="D14" s="208"/>
      <c r="E14" s="208"/>
      <c r="F14" s="208"/>
      <c r="G14" s="209" t="s">
        <v>208</v>
      </c>
      <c r="H14" s="209"/>
      <c r="I14" s="209"/>
      <c r="J14" s="185"/>
      <c r="K14" s="209" t="s">
        <v>181</v>
      </c>
      <c r="L14" s="209"/>
      <c r="M14" s="209"/>
      <c r="N14" s="185"/>
      <c r="O14" s="208" t="s">
        <v>192</v>
      </c>
      <c r="P14" s="208"/>
      <c r="Q14" s="208"/>
      <c r="R14" s="210" t="s">
        <v>9</v>
      </c>
      <c r="S14" s="210"/>
      <c r="T14" s="211"/>
      <c r="V14" s="218" t="s">
        <v>191</v>
      </c>
      <c r="W14" s="218"/>
      <c r="X14" s="218"/>
    </row>
    <row r="15" spans="2:25" x14ac:dyDescent="0.25">
      <c r="B15" s="163"/>
      <c r="C15" s="208"/>
      <c r="D15" s="208"/>
      <c r="E15" s="208"/>
      <c r="F15" s="208"/>
      <c r="G15" s="185" t="s">
        <v>209</v>
      </c>
      <c r="H15" s="185"/>
      <c r="I15" s="185" t="s">
        <v>210</v>
      </c>
      <c r="J15" s="185"/>
      <c r="K15" s="185" t="s">
        <v>209</v>
      </c>
      <c r="L15" s="185" t="s">
        <v>211</v>
      </c>
      <c r="M15" s="185" t="s">
        <v>210</v>
      </c>
      <c r="N15" s="185"/>
      <c r="O15" s="208"/>
      <c r="P15" s="208"/>
      <c r="Q15" s="208"/>
      <c r="R15" s="210"/>
      <c r="S15" s="210"/>
      <c r="T15" s="211"/>
      <c r="V15" s="161">
        <f>MIN(E21,E43,E54,E76,E10)</f>
        <v>0</v>
      </c>
      <c r="W15" s="161">
        <f>W18*0.15</f>
        <v>29.731079999999999</v>
      </c>
      <c r="X15" s="161">
        <v>4</v>
      </c>
      <c r="Y15" s="161" t="s">
        <v>193</v>
      </c>
    </row>
    <row r="16" spans="2:25" x14ac:dyDescent="0.25">
      <c r="B16" s="163"/>
      <c r="C16" s="164" t="s">
        <v>183</v>
      </c>
      <c r="D16" s="164"/>
      <c r="E16" s="164"/>
      <c r="F16" s="164"/>
      <c r="G16" s="209" t="s">
        <v>187</v>
      </c>
      <c r="H16" s="209"/>
      <c r="I16" s="209"/>
      <c r="J16" s="185"/>
      <c r="K16" s="209" t="s">
        <v>187</v>
      </c>
      <c r="L16" s="209"/>
      <c r="M16" s="209"/>
      <c r="N16" s="185"/>
      <c r="O16" s="209" t="s">
        <v>183</v>
      </c>
      <c r="P16" s="209"/>
      <c r="Q16" s="209"/>
      <c r="R16" s="209" t="s">
        <v>197</v>
      </c>
      <c r="S16" s="209"/>
      <c r="T16" s="212"/>
      <c r="V16" s="161">
        <f>W15</f>
        <v>29.731079999999999</v>
      </c>
      <c r="W16" s="161">
        <f>AVERAGE(W18,V15)</f>
        <v>99.1036</v>
      </c>
      <c r="X16" s="161">
        <v>3</v>
      </c>
    </row>
    <row r="17" spans="2:25" x14ac:dyDescent="0.25">
      <c r="B17" s="163" t="s">
        <v>182</v>
      </c>
      <c r="C17" s="194">
        <v>67.528899999999993</v>
      </c>
      <c r="D17" s="164"/>
      <c r="E17" s="164"/>
      <c r="F17" s="164"/>
      <c r="G17" s="196">
        <v>14</v>
      </c>
      <c r="H17" s="197"/>
      <c r="I17" s="196">
        <v>6</v>
      </c>
      <c r="J17" s="197"/>
      <c r="K17" s="196">
        <v>10</v>
      </c>
      <c r="L17" s="196">
        <v>0</v>
      </c>
      <c r="M17" s="196">
        <v>1</v>
      </c>
      <c r="N17" s="164"/>
      <c r="O17" s="164"/>
      <c r="P17" s="194">
        <v>18.887699999999999</v>
      </c>
      <c r="Q17" s="164"/>
      <c r="R17" s="171" t="s">
        <v>243</v>
      </c>
      <c r="S17" s="164"/>
      <c r="T17" s="165"/>
      <c r="V17" s="161">
        <f>AVERAGE(W18,V15)</f>
        <v>99.1036</v>
      </c>
      <c r="W17" s="161">
        <f>V18</f>
        <v>168.47612000000001</v>
      </c>
      <c r="X17" s="161">
        <v>2</v>
      </c>
    </row>
    <row r="18" spans="2:25" x14ac:dyDescent="0.25">
      <c r="B18" s="163" t="s">
        <v>184</v>
      </c>
      <c r="C18" s="194">
        <v>0</v>
      </c>
      <c r="D18" s="164"/>
      <c r="E18" s="164"/>
      <c r="F18" s="164"/>
      <c r="G18" s="209"/>
      <c r="H18" s="209"/>
      <c r="I18" s="209"/>
      <c r="J18" s="164"/>
      <c r="K18" s="209"/>
      <c r="L18" s="209"/>
      <c r="M18" s="209"/>
      <c r="N18" s="164"/>
      <c r="O18" s="164"/>
      <c r="P18" s="164"/>
      <c r="Q18" s="164"/>
      <c r="R18" s="164"/>
      <c r="S18" s="164"/>
      <c r="T18" s="165"/>
      <c r="V18" s="161">
        <f>W18*0.85</f>
        <v>168.47612000000001</v>
      </c>
      <c r="W18" s="161">
        <f>MAX(E21,E43,E54,E76)</f>
        <v>198.2072</v>
      </c>
      <c r="X18" s="161">
        <v>1</v>
      </c>
      <c r="Y18" s="161" t="s">
        <v>194</v>
      </c>
    </row>
    <row r="19" spans="2:25" x14ac:dyDescent="0.25">
      <c r="B19" s="163" t="s">
        <v>185</v>
      </c>
      <c r="C19" s="194">
        <v>52.8872</v>
      </c>
      <c r="D19" s="164"/>
      <c r="E19" s="164"/>
      <c r="F19" s="164"/>
      <c r="G19" s="164"/>
      <c r="H19" s="164"/>
      <c r="I19" s="164"/>
      <c r="J19" s="164"/>
      <c r="K19" s="164"/>
      <c r="L19" s="164"/>
      <c r="M19" s="164"/>
      <c r="N19" s="164"/>
      <c r="O19" s="164"/>
      <c r="P19" s="164"/>
      <c r="Q19" s="164"/>
      <c r="R19" s="164"/>
      <c r="S19" s="164"/>
      <c r="T19" s="165"/>
    </row>
    <row r="20" spans="2:25" x14ac:dyDescent="0.25">
      <c r="B20" s="163" t="s">
        <v>186</v>
      </c>
      <c r="C20" s="194">
        <v>77.7911</v>
      </c>
      <c r="D20" s="164"/>
      <c r="E20" s="164"/>
      <c r="F20" s="164"/>
      <c r="G20" s="164"/>
      <c r="H20" s="164"/>
      <c r="I20" s="164"/>
      <c r="J20" s="164"/>
      <c r="K20" s="164"/>
      <c r="L20" s="164"/>
      <c r="M20" s="164"/>
      <c r="N20" s="164"/>
      <c r="O20" s="164"/>
      <c r="P20" s="164"/>
      <c r="Q20" s="164"/>
      <c r="R20" s="164"/>
      <c r="S20" s="164"/>
      <c r="T20" s="165"/>
      <c r="V20" s="218" t="s">
        <v>190</v>
      </c>
      <c r="W20" s="218"/>
      <c r="X20" s="218"/>
    </row>
    <row r="21" spans="2:25" ht="15.75" thickBot="1" x14ac:dyDescent="0.3">
      <c r="B21" s="213" t="s">
        <v>188</v>
      </c>
      <c r="C21" s="214"/>
      <c r="D21" s="214"/>
      <c r="E21" s="190">
        <f>SUM(C17:C20)</f>
        <v>198.2072</v>
      </c>
      <c r="F21" s="166"/>
      <c r="G21" s="166"/>
      <c r="H21" s="166"/>
      <c r="I21" s="166"/>
      <c r="J21" s="166"/>
      <c r="K21" s="166"/>
      <c r="L21" s="166"/>
      <c r="M21" s="166"/>
      <c r="N21" s="166"/>
      <c r="O21" s="166"/>
      <c r="P21" s="166"/>
      <c r="Q21" s="166"/>
      <c r="R21" s="166"/>
      <c r="S21" s="166"/>
      <c r="T21" s="167"/>
      <c r="V21" s="161">
        <f>MIN(G17,G39,G50,G72,G10)</f>
        <v>0</v>
      </c>
      <c r="W21" s="161">
        <f>W35*0.15</f>
        <v>2.1</v>
      </c>
      <c r="X21" s="161">
        <v>4</v>
      </c>
      <c r="Y21" s="161" t="s">
        <v>193</v>
      </c>
    </row>
    <row r="22" spans="2:25" ht="15.75" thickBot="1" x14ac:dyDescent="0.3">
      <c r="B22" s="204" t="s">
        <v>189</v>
      </c>
      <c r="C22" s="204"/>
      <c r="D22" s="204"/>
      <c r="E22" s="170">
        <f>IF(E21&lt;$W$15,$X$15,IF(E21&lt;$W$16,$X$16,IF(E21&lt;$W$17,$X$17,$X$18)))</f>
        <v>1</v>
      </c>
      <c r="F22" s="170"/>
      <c r="G22" s="170">
        <f>IF(G17&lt;$W$21,$X$21,IF(G17&lt;$W$22,$X$22,IF(G17&lt;$W$23,$X$23,$X$35)))</f>
        <v>1</v>
      </c>
      <c r="H22" s="170"/>
      <c r="I22" s="170"/>
      <c r="J22" s="170"/>
      <c r="K22" s="170">
        <f>IF(K17&lt;$W$38,$X$38,IF(K17&lt;$W$39,$X$39,IF(K17&lt;$W$40,$X$40,$X$41)))</f>
        <v>1</v>
      </c>
      <c r="L22" s="170"/>
      <c r="M22" s="170"/>
      <c r="N22" s="170"/>
      <c r="O22" s="170">
        <f>IF(O17&lt;$W$44,$X$44,IF(O17&lt;$W$45,$X$45,IF(O17&lt;$W$46,$X$46,$X$47)))</f>
        <v>1</v>
      </c>
      <c r="P22" s="170"/>
      <c r="Q22" s="170"/>
      <c r="R22" s="168">
        <f>IF(R17&lt;$W$52,$X$52,IF(R17&lt;$W$53,$X$53,IF(R17&lt;$W$54,$X$54,$X$55)))</f>
        <v>1</v>
      </c>
      <c r="S22" s="168"/>
      <c r="T22" s="168"/>
      <c r="V22" s="161">
        <f>W21</f>
        <v>2.1</v>
      </c>
      <c r="W22" s="161">
        <f>AVERAGE(W35,V21)</f>
        <v>7</v>
      </c>
      <c r="X22" s="161">
        <v>3</v>
      </c>
    </row>
    <row r="23" spans="2:25" ht="16.5" thickTop="1" thickBot="1" x14ac:dyDescent="0.3">
      <c r="R23" s="164"/>
      <c r="S23" s="164"/>
      <c r="T23" s="164"/>
      <c r="V23" s="161">
        <f>AVERAGE(W35,V21)</f>
        <v>7</v>
      </c>
      <c r="W23" s="161">
        <f>V35</f>
        <v>11.9</v>
      </c>
      <c r="X23" s="161">
        <v>2</v>
      </c>
    </row>
    <row r="24" spans="2:25" x14ac:dyDescent="0.25">
      <c r="B24" s="205" t="s">
        <v>233</v>
      </c>
      <c r="C24" s="206"/>
      <c r="D24" s="206"/>
      <c r="E24" s="206"/>
      <c r="F24" s="206"/>
      <c r="G24" s="206"/>
      <c r="H24" s="206"/>
      <c r="I24" s="206"/>
      <c r="J24" s="206"/>
      <c r="K24" s="206"/>
      <c r="L24" s="206"/>
      <c r="M24" s="206"/>
      <c r="N24" s="206"/>
      <c r="O24" s="206"/>
      <c r="P24" s="206"/>
      <c r="Q24" s="206"/>
      <c r="R24" s="206"/>
      <c r="S24" s="206"/>
      <c r="T24" s="207"/>
    </row>
    <row r="25" spans="2:25" x14ac:dyDescent="0.25">
      <c r="B25" s="163"/>
      <c r="C25" s="208" t="s">
        <v>177</v>
      </c>
      <c r="D25" s="208"/>
      <c r="E25" s="208"/>
      <c r="F25" s="208"/>
      <c r="G25" s="209" t="s">
        <v>208</v>
      </c>
      <c r="H25" s="209"/>
      <c r="I25" s="209"/>
      <c r="J25" s="185"/>
      <c r="K25" s="209" t="s">
        <v>181</v>
      </c>
      <c r="L25" s="209"/>
      <c r="M25" s="209"/>
      <c r="N25" s="185"/>
      <c r="O25" s="208" t="s">
        <v>192</v>
      </c>
      <c r="P25" s="208"/>
      <c r="Q25" s="208"/>
      <c r="R25" s="210" t="s">
        <v>9</v>
      </c>
      <c r="S25" s="210"/>
      <c r="T25" s="211"/>
    </row>
    <row r="26" spans="2:25" x14ac:dyDescent="0.25">
      <c r="B26" s="163"/>
      <c r="C26" s="208"/>
      <c r="D26" s="208"/>
      <c r="E26" s="208"/>
      <c r="F26" s="208"/>
      <c r="G26" s="185" t="s">
        <v>209</v>
      </c>
      <c r="H26" s="185"/>
      <c r="I26" s="185" t="s">
        <v>210</v>
      </c>
      <c r="J26" s="185"/>
      <c r="K26" s="185" t="s">
        <v>209</v>
      </c>
      <c r="L26" s="185" t="s">
        <v>211</v>
      </c>
      <c r="M26" s="185" t="s">
        <v>210</v>
      </c>
      <c r="N26" s="185"/>
      <c r="O26" s="208"/>
      <c r="P26" s="208"/>
      <c r="Q26" s="208"/>
      <c r="R26" s="210"/>
      <c r="S26" s="210"/>
      <c r="T26" s="211"/>
    </row>
    <row r="27" spans="2:25" x14ac:dyDescent="0.25">
      <c r="B27" s="163"/>
      <c r="C27" s="164" t="s">
        <v>183</v>
      </c>
      <c r="D27" s="164"/>
      <c r="E27" s="164"/>
      <c r="F27" s="164"/>
      <c r="G27" s="209" t="s">
        <v>187</v>
      </c>
      <c r="H27" s="209"/>
      <c r="I27" s="209"/>
      <c r="J27" s="185"/>
      <c r="K27" s="209" t="s">
        <v>187</v>
      </c>
      <c r="L27" s="209"/>
      <c r="M27" s="209"/>
      <c r="N27" s="185"/>
      <c r="O27" s="209" t="s">
        <v>183</v>
      </c>
      <c r="P27" s="209"/>
      <c r="Q27" s="209"/>
      <c r="R27" s="209" t="s">
        <v>197</v>
      </c>
      <c r="S27" s="209"/>
      <c r="T27" s="212"/>
    </row>
    <row r="28" spans="2:25" x14ac:dyDescent="0.25">
      <c r="B28" s="163" t="s">
        <v>182</v>
      </c>
      <c r="C28" s="194">
        <v>20.489599999999999</v>
      </c>
      <c r="D28" s="195"/>
      <c r="E28" s="164"/>
      <c r="F28" s="164"/>
      <c r="G28" s="196">
        <v>4</v>
      </c>
      <c r="H28" s="197"/>
      <c r="I28" s="196">
        <v>0</v>
      </c>
      <c r="J28" s="197"/>
      <c r="K28" s="196">
        <v>4</v>
      </c>
      <c r="L28" s="196">
        <v>0</v>
      </c>
      <c r="M28" s="196">
        <v>1</v>
      </c>
      <c r="N28" s="164"/>
      <c r="O28" s="164"/>
      <c r="P28" s="194">
        <v>4.1923000000000004</v>
      </c>
      <c r="Q28" s="164"/>
      <c r="R28" s="171" t="s">
        <v>243</v>
      </c>
      <c r="S28" s="164"/>
      <c r="T28" s="165"/>
    </row>
    <row r="29" spans="2:25" x14ac:dyDescent="0.25">
      <c r="B29" s="163" t="s">
        <v>184</v>
      </c>
      <c r="C29" s="194">
        <v>0</v>
      </c>
      <c r="D29" s="195"/>
      <c r="E29" s="164"/>
      <c r="F29" s="164"/>
      <c r="G29" s="244"/>
      <c r="H29" s="244"/>
      <c r="I29" s="244"/>
      <c r="J29" s="195"/>
      <c r="K29" s="244"/>
      <c r="L29" s="244"/>
      <c r="M29" s="244"/>
      <c r="N29" s="164"/>
      <c r="O29" s="164"/>
      <c r="P29" s="195"/>
      <c r="Q29" s="164"/>
      <c r="R29" s="164"/>
      <c r="S29" s="164"/>
      <c r="T29" s="165"/>
    </row>
    <row r="30" spans="2:25" x14ac:dyDescent="0.25">
      <c r="B30" s="163" t="s">
        <v>185</v>
      </c>
      <c r="C30" s="194">
        <v>24.071200000000001</v>
      </c>
      <c r="D30" s="195"/>
      <c r="E30" s="164"/>
      <c r="F30" s="164"/>
      <c r="G30" s="164"/>
      <c r="H30" s="164"/>
      <c r="I30" s="164"/>
      <c r="J30" s="164"/>
      <c r="K30" s="164"/>
      <c r="L30" s="164"/>
      <c r="M30" s="164"/>
      <c r="N30" s="164"/>
      <c r="O30" s="164"/>
      <c r="P30" s="164"/>
      <c r="Q30" s="164"/>
      <c r="R30" s="164"/>
      <c r="S30" s="164"/>
      <c r="T30" s="165"/>
    </row>
    <row r="31" spans="2:25" x14ac:dyDescent="0.25">
      <c r="B31" s="163" t="s">
        <v>186</v>
      </c>
      <c r="C31" s="194">
        <v>23.730799999999999</v>
      </c>
      <c r="D31" s="195"/>
      <c r="E31" s="164"/>
      <c r="F31" s="164"/>
      <c r="G31" s="164"/>
      <c r="H31" s="164"/>
      <c r="I31" s="164"/>
      <c r="J31" s="164"/>
      <c r="K31" s="164"/>
      <c r="L31" s="164"/>
      <c r="M31" s="164"/>
      <c r="N31" s="164"/>
      <c r="O31" s="164"/>
      <c r="P31" s="164"/>
      <c r="Q31" s="164"/>
      <c r="R31" s="164"/>
      <c r="S31" s="164"/>
      <c r="T31" s="165"/>
    </row>
    <row r="32" spans="2:25" ht="15.75" thickBot="1" x14ac:dyDescent="0.3">
      <c r="B32" s="213" t="s">
        <v>188</v>
      </c>
      <c r="C32" s="214"/>
      <c r="D32" s="214"/>
      <c r="E32" s="190">
        <f>SUM(C28:C31)</f>
        <v>68.291600000000003</v>
      </c>
      <c r="F32" s="166"/>
      <c r="G32" s="166"/>
      <c r="H32" s="166"/>
      <c r="I32" s="166"/>
      <c r="J32" s="166"/>
      <c r="K32" s="166"/>
      <c r="L32" s="166"/>
      <c r="M32" s="166"/>
      <c r="N32" s="166"/>
      <c r="O32" s="166"/>
      <c r="P32" s="166"/>
      <c r="Q32" s="166"/>
      <c r="R32" s="166"/>
      <c r="S32" s="166"/>
      <c r="T32" s="167"/>
    </row>
    <row r="33" spans="2:25" ht="15.75" thickBot="1" x14ac:dyDescent="0.3">
      <c r="B33" s="204" t="s">
        <v>189</v>
      </c>
      <c r="C33" s="204"/>
      <c r="D33" s="204"/>
      <c r="E33" s="170">
        <f>IF(E32&lt;$W$15,$X$15,IF(E32&lt;$W$16,$X$16,IF(E32&lt;$W$17,$X$17,$X$18)))</f>
        <v>3</v>
      </c>
      <c r="F33" s="170"/>
      <c r="G33" s="170">
        <f>IF(G28&lt;$W$21,$X$21,IF(G28&lt;$W$22,$X$22,IF(G28&lt;$W$23,$X$23,$X$35)))</f>
        <v>3</v>
      </c>
      <c r="H33" s="170"/>
      <c r="I33" s="170"/>
      <c r="J33" s="170"/>
      <c r="K33" s="170">
        <f>IF(K28&lt;$W$38,$X$38,IF(K28&lt;$W$39,$X$39,IF(K28&lt;$W$40,$X$40,$X$41)))</f>
        <v>3</v>
      </c>
      <c r="L33" s="170"/>
      <c r="M33" s="170"/>
      <c r="N33" s="170"/>
      <c r="O33" s="170">
        <f>IF(O28&lt;$W$44,$X$44,IF(O28&lt;$W$45,$X$45,IF(O28&lt;$W$46,$X$46,$X$47)))</f>
        <v>1</v>
      </c>
      <c r="P33" s="170"/>
      <c r="Q33" s="170"/>
      <c r="R33" s="168">
        <f>IF(R28&lt;$W$52,$X$52,IF(R28&lt;$W$53,$X$53,IF(R28&lt;$W$54,$X$54,$X$55)))</f>
        <v>1</v>
      </c>
      <c r="S33" s="168"/>
      <c r="T33" s="168"/>
    </row>
    <row r="34" spans="2:25" ht="16.5" thickTop="1" thickBot="1" x14ac:dyDescent="0.3">
      <c r="R34" s="164"/>
      <c r="S34" s="164"/>
      <c r="T34" s="164"/>
    </row>
    <row r="35" spans="2:25" x14ac:dyDescent="0.25">
      <c r="B35" s="215" t="s">
        <v>237</v>
      </c>
      <c r="C35" s="216"/>
      <c r="D35" s="216"/>
      <c r="E35" s="216"/>
      <c r="F35" s="216"/>
      <c r="G35" s="216"/>
      <c r="H35" s="216"/>
      <c r="I35" s="216"/>
      <c r="J35" s="216"/>
      <c r="K35" s="216"/>
      <c r="L35" s="216"/>
      <c r="M35" s="216"/>
      <c r="N35" s="216"/>
      <c r="O35" s="216"/>
      <c r="P35" s="216"/>
      <c r="Q35" s="216"/>
      <c r="R35" s="216"/>
      <c r="S35" s="216"/>
      <c r="T35" s="217"/>
      <c r="V35" s="161">
        <f>W35*0.85</f>
        <v>11.9</v>
      </c>
      <c r="W35" s="161">
        <f>MAX(G17,G39,G50,G72,G10)</f>
        <v>14</v>
      </c>
      <c r="X35" s="161">
        <v>1</v>
      </c>
      <c r="Y35" s="161" t="s">
        <v>194</v>
      </c>
    </row>
    <row r="36" spans="2:25" x14ac:dyDescent="0.25">
      <c r="B36" s="163"/>
      <c r="C36" s="209" t="s">
        <v>177</v>
      </c>
      <c r="D36" s="209"/>
      <c r="E36" s="209"/>
      <c r="F36" s="209"/>
      <c r="G36" s="209" t="s">
        <v>180</v>
      </c>
      <c r="H36" s="209"/>
      <c r="I36" s="209"/>
      <c r="J36" s="185"/>
      <c r="K36" s="209" t="s">
        <v>181</v>
      </c>
      <c r="L36" s="209"/>
      <c r="M36" s="209"/>
      <c r="N36" s="185"/>
      <c r="O36" s="208" t="s">
        <v>192</v>
      </c>
      <c r="P36" s="208"/>
      <c r="Q36" s="208"/>
      <c r="R36" s="210" t="s">
        <v>9</v>
      </c>
      <c r="S36" s="210"/>
      <c r="T36" s="211"/>
    </row>
    <row r="37" spans="2:25" x14ac:dyDescent="0.25">
      <c r="B37" s="163"/>
      <c r="C37" s="185"/>
      <c r="D37" s="185"/>
      <c r="E37" s="185"/>
      <c r="F37" s="185"/>
      <c r="G37" s="185" t="s">
        <v>209</v>
      </c>
      <c r="H37" s="185"/>
      <c r="I37" s="185" t="s">
        <v>210</v>
      </c>
      <c r="J37" s="185"/>
      <c r="K37" s="185" t="s">
        <v>209</v>
      </c>
      <c r="L37" s="185" t="s">
        <v>211</v>
      </c>
      <c r="M37" s="185" t="s">
        <v>210</v>
      </c>
      <c r="N37" s="185"/>
      <c r="O37" s="208"/>
      <c r="P37" s="208"/>
      <c r="Q37" s="208"/>
      <c r="R37" s="210"/>
      <c r="S37" s="210"/>
      <c r="T37" s="211"/>
      <c r="V37" s="218" t="s">
        <v>178</v>
      </c>
      <c r="W37" s="218"/>
      <c r="X37" s="186"/>
    </row>
    <row r="38" spans="2:25" x14ac:dyDescent="0.25">
      <c r="B38" s="163"/>
      <c r="C38" s="164" t="s">
        <v>183</v>
      </c>
      <c r="D38" s="164"/>
      <c r="E38" s="164"/>
      <c r="F38" s="164"/>
      <c r="G38" s="209" t="s">
        <v>187</v>
      </c>
      <c r="H38" s="209"/>
      <c r="I38" s="209"/>
      <c r="J38" s="185"/>
      <c r="K38" s="209" t="s">
        <v>187</v>
      </c>
      <c r="L38" s="209"/>
      <c r="M38" s="209"/>
      <c r="N38" s="185"/>
      <c r="O38" s="209" t="s">
        <v>183</v>
      </c>
      <c r="P38" s="209"/>
      <c r="Q38" s="209"/>
      <c r="R38" s="209" t="s">
        <v>197</v>
      </c>
      <c r="S38" s="209"/>
      <c r="T38" s="212"/>
      <c r="V38" s="161">
        <f>MIN(K17,K39,K50,K72,K10)</f>
        <v>0</v>
      </c>
      <c r="W38" s="161">
        <f>W41*0.15</f>
        <v>1.5</v>
      </c>
      <c r="X38" s="161">
        <v>4</v>
      </c>
      <c r="Y38" s="161" t="s">
        <v>193</v>
      </c>
    </row>
    <row r="39" spans="2:25" x14ac:dyDescent="0.25">
      <c r="B39" s="163" t="s">
        <v>182</v>
      </c>
      <c r="C39" s="194">
        <v>25.101700000000001</v>
      </c>
      <c r="D39" s="195"/>
      <c r="E39" s="164"/>
      <c r="F39" s="164"/>
      <c r="G39" s="196">
        <v>4</v>
      </c>
      <c r="H39" s="197"/>
      <c r="I39" s="196">
        <v>0</v>
      </c>
      <c r="J39" s="197"/>
      <c r="K39" s="196">
        <v>4</v>
      </c>
      <c r="L39" s="196">
        <v>0</v>
      </c>
      <c r="M39" s="196">
        <v>1</v>
      </c>
      <c r="N39" s="164"/>
      <c r="O39" s="164"/>
      <c r="P39" s="194">
        <v>4.1923000000000004</v>
      </c>
      <c r="Q39" s="164"/>
      <c r="R39" s="171" t="s">
        <v>243</v>
      </c>
      <c r="S39" s="164"/>
      <c r="T39" s="165"/>
      <c r="V39" s="161">
        <f>W38</f>
        <v>1.5</v>
      </c>
      <c r="W39" s="161">
        <f>AVERAGE(W41,V38)</f>
        <v>5</v>
      </c>
      <c r="X39" s="161">
        <v>3</v>
      </c>
    </row>
    <row r="40" spans="2:25" x14ac:dyDescent="0.25">
      <c r="B40" s="163" t="s">
        <v>184</v>
      </c>
      <c r="C40" s="194">
        <v>0</v>
      </c>
      <c r="D40" s="195"/>
      <c r="E40" s="164"/>
      <c r="F40" s="164"/>
      <c r="G40" s="203"/>
      <c r="H40" s="202"/>
      <c r="I40" s="203"/>
      <c r="J40" s="164"/>
      <c r="K40" s="203"/>
      <c r="L40" s="203"/>
      <c r="M40" s="203"/>
      <c r="N40" s="164"/>
      <c r="O40" s="164"/>
      <c r="P40" s="195"/>
      <c r="Q40" s="164"/>
      <c r="R40" s="164"/>
      <c r="S40" s="164"/>
      <c r="T40" s="165"/>
      <c r="V40" s="161">
        <f>AVERAGE(W41,V38)</f>
        <v>5</v>
      </c>
      <c r="W40" s="161">
        <f>V41</f>
        <v>8.5</v>
      </c>
      <c r="X40" s="161">
        <v>2</v>
      </c>
    </row>
    <row r="41" spans="2:25" x14ac:dyDescent="0.25">
      <c r="B41" s="163" t="s">
        <v>185</v>
      </c>
      <c r="C41" s="194">
        <v>26.7849</v>
      </c>
      <c r="D41" s="195"/>
      <c r="E41" s="164"/>
      <c r="F41" s="164"/>
      <c r="G41" s="164"/>
      <c r="H41" s="164"/>
      <c r="I41" s="164"/>
      <c r="J41" s="164"/>
      <c r="K41" s="164"/>
      <c r="L41" s="164"/>
      <c r="M41" s="164"/>
      <c r="N41" s="164"/>
      <c r="O41" s="164"/>
      <c r="P41" s="164"/>
      <c r="Q41" s="164"/>
      <c r="R41" s="164"/>
      <c r="S41" s="164"/>
      <c r="T41" s="165"/>
      <c r="V41" s="161">
        <f>W41*0.85</f>
        <v>8.5</v>
      </c>
      <c r="W41" s="161">
        <f>MAX(K17,K39,K50,K72,K10)</f>
        <v>10</v>
      </c>
      <c r="X41" s="161">
        <v>1</v>
      </c>
      <c r="Y41" s="161" t="s">
        <v>194</v>
      </c>
    </row>
    <row r="42" spans="2:25" x14ac:dyDescent="0.25">
      <c r="B42" s="163" t="s">
        <v>186</v>
      </c>
      <c r="C42" s="194">
        <v>23.730799999999999</v>
      </c>
      <c r="D42" s="195"/>
      <c r="E42" s="164"/>
      <c r="F42" s="164"/>
      <c r="G42" s="164"/>
      <c r="H42" s="164"/>
      <c r="I42" s="164"/>
      <c r="J42" s="164"/>
      <c r="K42" s="164"/>
      <c r="L42" s="164"/>
      <c r="M42" s="164"/>
      <c r="N42" s="164"/>
      <c r="O42" s="164"/>
      <c r="P42" s="164"/>
      <c r="Q42" s="164"/>
      <c r="R42" s="164"/>
      <c r="S42" s="164"/>
      <c r="T42" s="165"/>
    </row>
    <row r="43" spans="2:25" ht="15.75" thickBot="1" x14ac:dyDescent="0.3">
      <c r="B43" s="213" t="s">
        <v>188</v>
      </c>
      <c r="C43" s="214"/>
      <c r="D43" s="214"/>
      <c r="E43" s="190">
        <f>SUM(C39:C42)</f>
        <v>75.617400000000004</v>
      </c>
      <c r="F43" s="166"/>
      <c r="G43" s="166"/>
      <c r="H43" s="166"/>
      <c r="I43" s="166"/>
      <c r="J43" s="166"/>
      <c r="K43" s="166"/>
      <c r="L43" s="166"/>
      <c r="M43" s="166"/>
      <c r="N43" s="166"/>
      <c r="O43" s="166"/>
      <c r="P43" s="166"/>
      <c r="Q43" s="166"/>
      <c r="R43" s="166"/>
      <c r="S43" s="166"/>
      <c r="T43" s="167"/>
      <c r="V43" s="218" t="s">
        <v>192</v>
      </c>
      <c r="W43" s="218"/>
      <c r="X43" s="186"/>
    </row>
    <row r="44" spans="2:25" ht="15.75" thickBot="1" x14ac:dyDescent="0.3">
      <c r="B44" s="204" t="s">
        <v>189</v>
      </c>
      <c r="C44" s="204"/>
      <c r="D44" s="204"/>
      <c r="E44" s="170">
        <f>IF(E43&lt;$W$15,$X$15,IF(E43&lt;$W$16,$X$16,IF(E43&lt;$W$17,$X$17,$X$18)))</f>
        <v>3</v>
      </c>
      <c r="F44" s="170"/>
      <c r="G44" s="170">
        <f>IF(G39&lt;$W$21,$X$21,IF(G39&lt;$W$22,$X$22,IF(G39&lt;$W$23,$X$23,$X$35)))</f>
        <v>3</v>
      </c>
      <c r="H44" s="170"/>
      <c r="I44" s="170"/>
      <c r="J44" s="170"/>
      <c r="K44" s="170">
        <f>IF(K39&lt;$W$38,$X$38,IF(K39&lt;$W$39,$X$39,IF(K39&lt;$W$40,$X$40,$X$41)))</f>
        <v>3</v>
      </c>
      <c r="L44" s="170"/>
      <c r="M44" s="170"/>
      <c r="N44" s="170"/>
      <c r="O44" s="170">
        <f>IF(O39&lt;$W$44,$X$44,IF(O39&lt;$W$45,$X$45,IF(O39&lt;$W$46,$X$46,$X$47)))</f>
        <v>1</v>
      </c>
      <c r="P44" s="170"/>
      <c r="Q44" s="170"/>
      <c r="R44" s="168">
        <f>IF(R39&lt;$W$52,$X$52,IF(R39&lt;$W$53,$X$53,IF(R39&lt;$W$54,$X$54,$X$55)))</f>
        <v>1</v>
      </c>
      <c r="S44" s="168"/>
      <c r="T44" s="168"/>
      <c r="V44" s="161">
        <f>MIN(O17,O39,O50,O72,O10)</f>
        <v>0</v>
      </c>
      <c r="W44" s="161">
        <f>W47*0.15</f>
        <v>0</v>
      </c>
      <c r="X44" s="161">
        <v>4</v>
      </c>
      <c r="Y44" s="161" t="s">
        <v>193</v>
      </c>
    </row>
    <row r="45" spans="2:25" ht="15.75" thickTop="1" x14ac:dyDescent="0.25">
      <c r="R45" s="164"/>
      <c r="S45" s="164"/>
      <c r="T45" s="164"/>
      <c r="V45" s="161">
        <f>W44</f>
        <v>0</v>
      </c>
      <c r="W45" s="161">
        <f>AVERAGE(W47,V44)</f>
        <v>0</v>
      </c>
      <c r="X45" s="161">
        <v>3</v>
      </c>
    </row>
    <row r="46" spans="2:25" x14ac:dyDescent="0.25">
      <c r="B46"/>
      <c r="C46"/>
      <c r="D46"/>
      <c r="E46"/>
      <c r="F46"/>
      <c r="G46"/>
      <c r="H46"/>
      <c r="I46"/>
      <c r="J46"/>
      <c r="K46"/>
      <c r="L46"/>
      <c r="M46"/>
      <c r="N46"/>
      <c r="O46"/>
      <c r="P46"/>
      <c r="Q46"/>
      <c r="R46"/>
      <c r="S46"/>
      <c r="T46"/>
      <c r="V46" s="161">
        <f>AVERAGE(W47,V44)</f>
        <v>0</v>
      </c>
      <c r="W46" s="161">
        <f>V47</f>
        <v>0</v>
      </c>
      <c r="X46" s="161">
        <v>2</v>
      </c>
    </row>
    <row r="47" spans="2:25" ht="15" customHeight="1" x14ac:dyDescent="0.25">
      <c r="B47"/>
      <c r="C47"/>
      <c r="D47"/>
      <c r="E47"/>
      <c r="F47"/>
      <c r="G47"/>
      <c r="H47"/>
      <c r="I47"/>
      <c r="J47"/>
      <c r="K47"/>
      <c r="L47"/>
      <c r="M47"/>
      <c r="N47"/>
      <c r="O47"/>
      <c r="P47"/>
      <c r="Q47"/>
      <c r="R47"/>
      <c r="S47"/>
      <c r="T47"/>
      <c r="V47" s="161">
        <f>W47*0.85</f>
        <v>0</v>
      </c>
      <c r="W47" s="161">
        <f>MAX(O17,O39,O50,O72,O10)</f>
        <v>0</v>
      </c>
      <c r="X47" s="161">
        <v>1</v>
      </c>
      <c r="Y47" s="161" t="s">
        <v>194</v>
      </c>
    </row>
    <row r="48" spans="2:25" x14ac:dyDescent="0.25">
      <c r="B48"/>
      <c r="C48"/>
      <c r="D48"/>
      <c r="E48"/>
      <c r="F48"/>
      <c r="G48"/>
      <c r="H48"/>
      <c r="I48"/>
      <c r="J48"/>
      <c r="K48"/>
      <c r="L48"/>
      <c r="M48"/>
      <c r="N48"/>
      <c r="O48"/>
      <c r="P48"/>
      <c r="Q48"/>
      <c r="R48"/>
      <c r="S48"/>
      <c r="T48"/>
    </row>
    <row r="49" spans="2:25" x14ac:dyDescent="0.25">
      <c r="B49"/>
      <c r="C49"/>
      <c r="D49"/>
      <c r="E49"/>
      <c r="F49"/>
      <c r="G49"/>
      <c r="H49"/>
      <c r="I49"/>
      <c r="J49"/>
      <c r="K49"/>
      <c r="L49"/>
      <c r="M49"/>
      <c r="N49"/>
      <c r="O49"/>
      <c r="P49"/>
      <c r="Q49"/>
      <c r="R49"/>
      <c r="S49"/>
      <c r="T49"/>
    </row>
    <row r="50" spans="2:25" x14ac:dyDescent="0.25">
      <c r="B50"/>
      <c r="C50"/>
      <c r="D50"/>
      <c r="E50"/>
      <c r="F50"/>
      <c r="G50"/>
      <c r="H50"/>
      <c r="I50"/>
      <c r="J50"/>
      <c r="K50"/>
      <c r="L50"/>
      <c r="M50"/>
      <c r="N50"/>
      <c r="O50"/>
      <c r="P50"/>
      <c r="Q50"/>
      <c r="R50"/>
      <c r="S50"/>
      <c r="T50"/>
    </row>
    <row r="51" spans="2:25" x14ac:dyDescent="0.25">
      <c r="B51"/>
      <c r="C51"/>
      <c r="D51"/>
      <c r="E51"/>
      <c r="F51"/>
      <c r="G51"/>
      <c r="H51"/>
      <c r="I51"/>
      <c r="J51"/>
      <c r="K51"/>
      <c r="L51"/>
      <c r="M51"/>
      <c r="N51"/>
      <c r="O51"/>
      <c r="P51"/>
      <c r="Q51"/>
      <c r="R51"/>
      <c r="S51"/>
      <c r="T51"/>
      <c r="V51" s="218" t="s">
        <v>9</v>
      </c>
      <c r="W51" s="218"/>
      <c r="X51" s="186"/>
    </row>
    <row r="52" spans="2:25" x14ac:dyDescent="0.25">
      <c r="B52"/>
      <c r="C52"/>
      <c r="D52"/>
      <c r="E52"/>
      <c r="F52"/>
      <c r="G52"/>
      <c r="H52"/>
      <c r="I52"/>
      <c r="J52"/>
      <c r="K52"/>
      <c r="L52"/>
      <c r="M52"/>
      <c r="N52"/>
      <c r="O52"/>
      <c r="P52"/>
      <c r="Q52"/>
      <c r="R52"/>
      <c r="S52"/>
      <c r="T52"/>
      <c r="V52" s="172">
        <f>MIN(R39,R50,R72,O79,R17)</f>
        <v>0</v>
      </c>
      <c r="W52" s="172">
        <f>W55*0.2</f>
        <v>0</v>
      </c>
      <c r="X52" s="161">
        <v>4</v>
      </c>
    </row>
    <row r="53" spans="2:25" x14ac:dyDescent="0.25">
      <c r="B53"/>
      <c r="C53"/>
      <c r="D53"/>
      <c r="E53"/>
      <c r="F53"/>
      <c r="G53"/>
      <c r="H53"/>
      <c r="I53"/>
      <c r="J53"/>
      <c r="K53"/>
      <c r="L53"/>
      <c r="M53"/>
      <c r="N53"/>
      <c r="O53"/>
      <c r="P53"/>
      <c r="Q53"/>
      <c r="R53"/>
      <c r="S53"/>
      <c r="T53"/>
      <c r="V53" s="172">
        <f>W52</f>
        <v>0</v>
      </c>
      <c r="W53" s="172">
        <f>V55*0.8</f>
        <v>0</v>
      </c>
      <c r="X53" s="161">
        <v>3</v>
      </c>
      <c r="Y53" s="161" t="s">
        <v>200</v>
      </c>
    </row>
    <row r="54" spans="2:25" x14ac:dyDescent="0.25">
      <c r="B54"/>
      <c r="C54"/>
      <c r="D54"/>
      <c r="E54"/>
      <c r="F54"/>
      <c r="G54"/>
      <c r="H54"/>
      <c r="I54"/>
      <c r="J54"/>
      <c r="K54"/>
      <c r="L54"/>
      <c r="M54"/>
      <c r="N54"/>
      <c r="O54"/>
      <c r="P54"/>
      <c r="Q54"/>
      <c r="R54"/>
      <c r="S54"/>
      <c r="T54"/>
      <c r="V54" s="172">
        <f>AVERAGE(W55,V52)</f>
        <v>0</v>
      </c>
      <c r="W54" s="172">
        <f>V55</f>
        <v>0</v>
      </c>
      <c r="X54" s="161">
        <v>2</v>
      </c>
      <c r="Y54" s="161" t="s">
        <v>198</v>
      </c>
    </row>
    <row r="55" spans="2:25" ht="15.75" customHeight="1" x14ac:dyDescent="0.25">
      <c r="B55"/>
      <c r="C55"/>
      <c r="D55"/>
      <c r="E55"/>
      <c r="F55"/>
      <c r="G55"/>
      <c r="H55"/>
      <c r="I55"/>
      <c r="J55"/>
      <c r="K55"/>
      <c r="L55"/>
      <c r="M55"/>
      <c r="N55"/>
      <c r="O55"/>
      <c r="P55"/>
      <c r="Q55"/>
      <c r="R55"/>
      <c r="S55"/>
      <c r="T55"/>
      <c r="V55" s="172">
        <f>W55*0.9</f>
        <v>0</v>
      </c>
      <c r="W55" s="172">
        <f>MAX(R39,R50,R72,O79,R17)</f>
        <v>0</v>
      </c>
      <c r="X55" s="161">
        <v>1</v>
      </c>
      <c r="Y55" s="161" t="s">
        <v>199</v>
      </c>
    </row>
  </sheetData>
  <mergeCells count="73">
    <mergeCell ref="C2:T2"/>
    <mergeCell ref="C3:C4"/>
    <mergeCell ref="D3:G4"/>
    <mergeCell ref="H3:K3"/>
    <mergeCell ref="L3:N3"/>
    <mergeCell ref="O3:O4"/>
    <mergeCell ref="P3:R4"/>
    <mergeCell ref="S3:T4"/>
    <mergeCell ref="H4:I4"/>
    <mergeCell ref="J4:K4"/>
    <mergeCell ref="D6:G6"/>
    <mergeCell ref="H6:I6"/>
    <mergeCell ref="J6:K6"/>
    <mergeCell ref="P6:R6"/>
    <mergeCell ref="S6:T6"/>
    <mergeCell ref="D5:G5"/>
    <mergeCell ref="H5:I5"/>
    <mergeCell ref="J5:K5"/>
    <mergeCell ref="P5:R5"/>
    <mergeCell ref="S5:T5"/>
    <mergeCell ref="B8:T8"/>
    <mergeCell ref="C9:F9"/>
    <mergeCell ref="G9:I9"/>
    <mergeCell ref="K9:M9"/>
    <mergeCell ref="O9:Q9"/>
    <mergeCell ref="R9:T9"/>
    <mergeCell ref="G18:I18"/>
    <mergeCell ref="K18:M18"/>
    <mergeCell ref="B10:D10"/>
    <mergeCell ref="B11:D11"/>
    <mergeCell ref="B13:T13"/>
    <mergeCell ref="C14:F15"/>
    <mergeCell ref="G14:I14"/>
    <mergeCell ref="K14:M14"/>
    <mergeCell ref="O14:Q15"/>
    <mergeCell ref="R14:T15"/>
    <mergeCell ref="V14:X14"/>
    <mergeCell ref="G16:I16"/>
    <mergeCell ref="K16:M16"/>
    <mergeCell ref="O16:Q16"/>
    <mergeCell ref="R16:T16"/>
    <mergeCell ref="V20:X20"/>
    <mergeCell ref="B21:D21"/>
    <mergeCell ref="B22:D22"/>
    <mergeCell ref="B24:T24"/>
    <mergeCell ref="C25:F26"/>
    <mergeCell ref="G25:I25"/>
    <mergeCell ref="K25:M25"/>
    <mergeCell ref="O25:Q26"/>
    <mergeCell ref="R25:T26"/>
    <mergeCell ref="G27:I27"/>
    <mergeCell ref="K27:M27"/>
    <mergeCell ref="O27:Q27"/>
    <mergeCell ref="R27:T27"/>
    <mergeCell ref="G29:I29"/>
    <mergeCell ref="K29:M29"/>
    <mergeCell ref="B32:D32"/>
    <mergeCell ref="B33:D33"/>
    <mergeCell ref="B35:T35"/>
    <mergeCell ref="C36:F36"/>
    <mergeCell ref="G36:I36"/>
    <mergeCell ref="K36:M36"/>
    <mergeCell ref="O36:Q37"/>
    <mergeCell ref="R36:T37"/>
    <mergeCell ref="V51:W51"/>
    <mergeCell ref="B43:D43"/>
    <mergeCell ref="V43:W43"/>
    <mergeCell ref="B44:D44"/>
    <mergeCell ref="V37:W37"/>
    <mergeCell ref="G38:I38"/>
    <mergeCell ref="K38:M38"/>
    <mergeCell ref="O38:Q38"/>
    <mergeCell ref="R38:T38"/>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3A2BC-64B7-4878-8EF2-2353375EE994}">
  <sheetPr>
    <tabColor theme="5"/>
  </sheetPr>
  <dimension ref="B2:Y58"/>
  <sheetViews>
    <sheetView workbookViewId="0"/>
  </sheetViews>
  <sheetFormatPr defaultColWidth="8.85546875" defaultRowHeight="15" x14ac:dyDescent="0.25"/>
  <cols>
    <col min="1" max="1" width="8.85546875" style="161"/>
    <col min="2" max="2" width="10.42578125" style="161" bestFit="1" customWidth="1"/>
    <col min="3" max="8" width="8.85546875" style="161"/>
    <col min="9" max="9" width="19.140625" style="161" bestFit="1" customWidth="1"/>
    <col min="10" max="10" width="8.7109375" style="161" customWidth="1"/>
    <col min="11" max="11" width="9.28515625" style="161" bestFit="1" customWidth="1"/>
    <col min="12" max="12" width="21" style="161" bestFit="1" customWidth="1"/>
    <col min="13" max="13" width="25.140625" style="161" bestFit="1" customWidth="1"/>
    <col min="14" max="14" width="23.28515625" style="161" bestFit="1" customWidth="1"/>
    <col min="15" max="17" width="8.85546875" style="161"/>
    <col min="18" max="19" width="18" style="161" bestFit="1" customWidth="1"/>
    <col min="20" max="20" width="11" style="161" customWidth="1"/>
    <col min="21" max="21" width="8.85546875" style="161"/>
    <col min="22" max="23" width="15.28515625" style="161" bestFit="1" customWidth="1"/>
    <col min="24" max="16384" width="8.85546875" style="161"/>
  </cols>
  <sheetData>
    <row r="2" spans="2:24" hidden="1" x14ac:dyDescent="0.25">
      <c r="C2" s="222" t="s">
        <v>204</v>
      </c>
      <c r="D2" s="222"/>
      <c r="E2" s="222"/>
      <c r="F2" s="222"/>
      <c r="G2" s="222"/>
      <c r="H2" s="222"/>
      <c r="I2" s="222"/>
      <c r="J2" s="222"/>
      <c r="K2" s="222"/>
      <c r="L2" s="222"/>
      <c r="M2" s="222"/>
      <c r="N2" s="222"/>
      <c r="O2" s="222"/>
      <c r="P2" s="222"/>
      <c r="Q2" s="222"/>
      <c r="R2" s="222"/>
      <c r="S2" s="222"/>
      <c r="T2" s="222"/>
    </row>
    <row r="3" spans="2:24" hidden="1" x14ac:dyDescent="0.25">
      <c r="C3" s="223"/>
      <c r="D3" s="225" t="s">
        <v>205</v>
      </c>
      <c r="E3" s="226"/>
      <c r="F3" s="226"/>
      <c r="G3" s="227"/>
      <c r="H3" s="231" t="s">
        <v>215</v>
      </c>
      <c r="I3" s="232"/>
      <c r="J3" s="232"/>
      <c r="K3" s="233"/>
      <c r="L3" s="231" t="s">
        <v>181</v>
      </c>
      <c r="M3" s="232"/>
      <c r="N3" s="233"/>
      <c r="O3" s="223"/>
      <c r="P3" s="225" t="s">
        <v>207</v>
      </c>
      <c r="Q3" s="226"/>
      <c r="R3" s="227"/>
      <c r="S3" s="225" t="s">
        <v>206</v>
      </c>
      <c r="T3" s="227"/>
    </row>
    <row r="4" spans="2:24" hidden="1" x14ac:dyDescent="0.25">
      <c r="C4" s="224"/>
      <c r="D4" s="228"/>
      <c r="E4" s="229"/>
      <c r="F4" s="229"/>
      <c r="G4" s="230"/>
      <c r="H4" s="234" t="s">
        <v>212</v>
      </c>
      <c r="I4" s="235"/>
      <c r="J4" s="234" t="s">
        <v>216</v>
      </c>
      <c r="K4" s="235"/>
      <c r="L4" s="182" t="s">
        <v>212</v>
      </c>
      <c r="M4" s="177" t="s">
        <v>213</v>
      </c>
      <c r="N4" s="178" t="s">
        <v>214</v>
      </c>
      <c r="O4" s="224"/>
      <c r="P4" s="228"/>
      <c r="Q4" s="229"/>
      <c r="R4" s="230"/>
      <c r="S4" s="228"/>
      <c r="T4" s="230"/>
    </row>
    <row r="5" spans="2:24" hidden="1" x14ac:dyDescent="0.25">
      <c r="C5" s="162" t="s">
        <v>203</v>
      </c>
      <c r="D5" s="236" t="e">
        <f>#REF!</f>
        <v>#REF!</v>
      </c>
      <c r="E5" s="237"/>
      <c r="F5" s="237"/>
      <c r="G5" s="238"/>
      <c r="H5" s="239" t="e">
        <f>#REF!</f>
        <v>#REF!</v>
      </c>
      <c r="I5" s="240"/>
      <c r="J5" s="239" t="e">
        <f>#REF!</f>
        <v>#REF!</v>
      </c>
      <c r="K5" s="240"/>
      <c r="L5" s="183" t="e">
        <f>#REF!</f>
        <v>#REF!</v>
      </c>
      <c r="M5" s="183" t="e">
        <f>#REF!</f>
        <v>#REF!</v>
      </c>
      <c r="N5" s="183" t="e">
        <f>#REF!</f>
        <v>#REF!</v>
      </c>
      <c r="O5" s="176"/>
      <c r="P5" s="241" t="e">
        <f>#REF!</f>
        <v>#REF!</v>
      </c>
      <c r="Q5" s="241"/>
      <c r="R5" s="241"/>
      <c r="S5" s="242" t="e">
        <f>#REF!</f>
        <v>#REF!</v>
      </c>
      <c r="T5" s="243"/>
    </row>
    <row r="6" spans="2:24" hidden="1" x14ac:dyDescent="0.25">
      <c r="C6" s="162" t="s">
        <v>202</v>
      </c>
      <c r="D6" s="236">
        <f>E33</f>
        <v>28.853900000000003</v>
      </c>
      <c r="E6" s="237"/>
      <c r="F6" s="237"/>
      <c r="G6" s="238"/>
      <c r="H6" s="239">
        <f>G29</f>
        <v>12</v>
      </c>
      <c r="I6" s="240"/>
      <c r="J6" s="239">
        <f>I29</f>
        <v>10</v>
      </c>
      <c r="K6" s="240"/>
      <c r="L6" s="183">
        <f>K29</f>
        <v>0</v>
      </c>
      <c r="M6" s="183">
        <f>L29</f>
        <v>0</v>
      </c>
      <c r="N6" s="183">
        <f>M29</f>
        <v>19</v>
      </c>
      <c r="O6" s="176"/>
      <c r="P6" s="241">
        <f>P29</f>
        <v>104.7692</v>
      </c>
      <c r="Q6" s="241"/>
      <c r="R6" s="241"/>
      <c r="S6" s="242">
        <f>S29</f>
        <v>0</v>
      </c>
      <c r="T6" s="243"/>
    </row>
    <row r="7" spans="2:24" ht="15.75" thickBot="1" x14ac:dyDescent="0.3"/>
    <row r="8" spans="2:24" x14ac:dyDescent="0.25">
      <c r="B8" s="219" t="s">
        <v>90</v>
      </c>
      <c r="C8" s="220"/>
      <c r="D8" s="220"/>
      <c r="E8" s="220"/>
      <c r="F8" s="220"/>
      <c r="G8" s="220"/>
      <c r="H8" s="220"/>
      <c r="I8" s="220"/>
      <c r="J8" s="220"/>
      <c r="K8" s="220"/>
      <c r="L8" s="220"/>
      <c r="M8" s="220"/>
      <c r="N8" s="220"/>
      <c r="O8" s="220"/>
      <c r="P8" s="220"/>
      <c r="Q8" s="220"/>
      <c r="R8" s="220"/>
      <c r="S8" s="220"/>
      <c r="T8" s="221"/>
    </row>
    <row r="9" spans="2:24" x14ac:dyDescent="0.25">
      <c r="B9" s="163"/>
      <c r="C9" s="209" t="s">
        <v>177</v>
      </c>
      <c r="D9" s="209"/>
      <c r="E9" s="209"/>
      <c r="F9" s="209"/>
      <c r="G9" s="209" t="s">
        <v>180</v>
      </c>
      <c r="H9" s="209"/>
      <c r="I9" s="209"/>
      <c r="J9" s="181"/>
      <c r="K9" s="209" t="s">
        <v>181</v>
      </c>
      <c r="L9" s="209"/>
      <c r="M9" s="209"/>
      <c r="N9" s="181"/>
      <c r="O9" s="209" t="s">
        <v>179</v>
      </c>
      <c r="P9" s="209"/>
      <c r="Q9" s="209"/>
      <c r="R9" s="209" t="s">
        <v>9</v>
      </c>
      <c r="S9" s="209"/>
      <c r="T9" s="212"/>
    </row>
    <row r="10" spans="2:24" ht="15.75" thickBot="1" x14ac:dyDescent="0.3">
      <c r="B10" s="213" t="s">
        <v>188</v>
      </c>
      <c r="C10" s="214"/>
      <c r="D10" s="214"/>
      <c r="E10" s="169">
        <v>0</v>
      </c>
      <c r="F10" s="169"/>
      <c r="G10" s="169">
        <v>0</v>
      </c>
      <c r="H10" s="169"/>
      <c r="I10" s="169"/>
      <c r="J10" s="169"/>
      <c r="K10" s="169">
        <v>0</v>
      </c>
      <c r="L10" s="169"/>
      <c r="M10" s="169"/>
      <c r="N10" s="169"/>
      <c r="O10" s="169">
        <v>0</v>
      </c>
      <c r="P10" s="169"/>
      <c r="Q10" s="169"/>
      <c r="R10" s="169">
        <v>0</v>
      </c>
      <c r="S10" s="169"/>
      <c r="T10" s="156"/>
    </row>
    <row r="11" spans="2:24" ht="15.75" thickBot="1" x14ac:dyDescent="0.3">
      <c r="B11" s="204" t="s">
        <v>189</v>
      </c>
      <c r="C11" s="204"/>
      <c r="D11" s="204"/>
      <c r="E11" s="170">
        <v>4</v>
      </c>
      <c r="F11" s="170"/>
      <c r="G11" s="170">
        <v>4</v>
      </c>
      <c r="H11" s="170"/>
      <c r="I11" s="170"/>
      <c r="J11" s="170"/>
      <c r="K11" s="170">
        <v>4</v>
      </c>
      <c r="L11" s="170"/>
      <c r="M11" s="170"/>
      <c r="N11" s="170"/>
      <c r="O11" s="170">
        <v>4</v>
      </c>
      <c r="P11" s="170"/>
      <c r="Q11" s="170"/>
      <c r="R11" s="170">
        <v>4</v>
      </c>
      <c r="S11" s="170"/>
      <c r="T11" s="170"/>
    </row>
    <row r="12" spans="2:24" ht="15.75" thickTop="1" x14ac:dyDescent="0.25"/>
    <row r="13" spans="2:24" ht="15.75" thickBot="1" x14ac:dyDescent="0.3">
      <c r="R13" s="164"/>
      <c r="S13" s="164"/>
      <c r="T13" s="164"/>
      <c r="V13" s="161" t="e">
        <f>AVERAGE(W25,#REF!)</f>
        <v>#REF!</v>
      </c>
      <c r="W13" s="161" t="e">
        <f>V25</f>
        <v>#REF!</v>
      </c>
      <c r="X13" s="161">
        <v>2</v>
      </c>
    </row>
    <row r="14" spans="2:24" x14ac:dyDescent="0.25">
      <c r="B14" s="205" t="s">
        <v>203</v>
      </c>
      <c r="C14" s="206"/>
      <c r="D14" s="206"/>
      <c r="E14" s="206"/>
      <c r="F14" s="206"/>
      <c r="G14" s="206"/>
      <c r="H14" s="206"/>
      <c r="I14" s="206"/>
      <c r="J14" s="206"/>
      <c r="K14" s="206"/>
      <c r="L14" s="206"/>
      <c r="M14" s="206"/>
      <c r="N14" s="206"/>
      <c r="O14" s="206"/>
      <c r="P14" s="206"/>
      <c r="Q14" s="206"/>
      <c r="R14" s="206"/>
      <c r="S14" s="206"/>
      <c r="T14" s="207"/>
    </row>
    <row r="15" spans="2:24" x14ac:dyDescent="0.25">
      <c r="B15" s="163"/>
      <c r="C15" s="208" t="s">
        <v>177</v>
      </c>
      <c r="D15" s="208"/>
      <c r="E15" s="208"/>
      <c r="F15" s="208"/>
      <c r="G15" s="209" t="s">
        <v>208</v>
      </c>
      <c r="H15" s="209"/>
      <c r="I15" s="209"/>
      <c r="J15" s="184"/>
      <c r="K15" s="209" t="s">
        <v>181</v>
      </c>
      <c r="L15" s="209"/>
      <c r="M15" s="209"/>
      <c r="N15" s="184"/>
      <c r="O15" s="208" t="s">
        <v>192</v>
      </c>
      <c r="P15" s="208"/>
      <c r="Q15" s="208"/>
      <c r="R15" s="210" t="s">
        <v>9</v>
      </c>
      <c r="S15" s="210"/>
      <c r="T15" s="211"/>
    </row>
    <row r="16" spans="2:24" x14ac:dyDescent="0.25">
      <c r="B16" s="163"/>
      <c r="C16" s="208"/>
      <c r="D16" s="208"/>
      <c r="E16" s="208"/>
      <c r="F16" s="208"/>
      <c r="G16" s="184" t="s">
        <v>209</v>
      </c>
      <c r="H16" s="184"/>
      <c r="I16" s="184" t="s">
        <v>210</v>
      </c>
      <c r="J16" s="184"/>
      <c r="K16" s="184" t="s">
        <v>209</v>
      </c>
      <c r="L16" s="184" t="s">
        <v>211</v>
      </c>
      <c r="M16" s="184" t="s">
        <v>210</v>
      </c>
      <c r="N16" s="184"/>
      <c r="O16" s="208"/>
      <c r="P16" s="208"/>
      <c r="Q16" s="208"/>
      <c r="R16" s="210"/>
      <c r="S16" s="210"/>
      <c r="T16" s="211"/>
    </row>
    <row r="17" spans="2:25" x14ac:dyDescent="0.25">
      <c r="B17" s="163"/>
      <c r="C17" s="164" t="s">
        <v>183</v>
      </c>
      <c r="D17" s="164"/>
      <c r="E17" s="164"/>
      <c r="F17" s="164"/>
      <c r="G17" s="209" t="s">
        <v>187</v>
      </c>
      <c r="H17" s="209"/>
      <c r="I17" s="209"/>
      <c r="J17" s="184"/>
      <c r="K17" s="209" t="s">
        <v>187</v>
      </c>
      <c r="L17" s="209"/>
      <c r="M17" s="209"/>
      <c r="N17" s="184"/>
      <c r="O17" s="209" t="s">
        <v>183</v>
      </c>
      <c r="P17" s="209"/>
      <c r="Q17" s="209"/>
      <c r="R17" s="209" t="s">
        <v>197</v>
      </c>
      <c r="S17" s="209"/>
      <c r="T17" s="212"/>
    </row>
    <row r="18" spans="2:25" x14ac:dyDescent="0.25">
      <c r="B18" s="163" t="s">
        <v>182</v>
      </c>
      <c r="C18" s="194">
        <v>1.4330000000000001</v>
      </c>
      <c r="D18" s="195"/>
      <c r="E18" s="164"/>
      <c r="F18" s="164"/>
      <c r="G18" s="196">
        <v>10</v>
      </c>
      <c r="H18" s="197"/>
      <c r="I18" s="196">
        <v>14</v>
      </c>
      <c r="J18" s="197"/>
      <c r="K18" s="196">
        <v>22</v>
      </c>
      <c r="L18" s="196">
        <v>6</v>
      </c>
      <c r="M18" s="196">
        <v>116</v>
      </c>
      <c r="N18" s="164"/>
      <c r="O18" s="164"/>
      <c r="P18" s="194">
        <v>42.468899999999998</v>
      </c>
      <c r="Q18" s="164"/>
      <c r="R18" s="171" t="s">
        <v>243</v>
      </c>
      <c r="S18" s="164"/>
      <c r="T18" s="165"/>
    </row>
    <row r="19" spans="2:25" x14ac:dyDescent="0.25">
      <c r="B19" s="163" t="s">
        <v>184</v>
      </c>
      <c r="C19" s="194">
        <v>0.51060000000000005</v>
      </c>
      <c r="D19" s="195"/>
      <c r="E19" s="164"/>
      <c r="F19" s="164"/>
      <c r="G19" s="244"/>
      <c r="H19" s="244"/>
      <c r="I19" s="244"/>
      <c r="J19" s="195"/>
      <c r="K19" s="244"/>
      <c r="L19" s="244"/>
      <c r="M19" s="244"/>
      <c r="N19" s="164"/>
      <c r="O19" s="164"/>
      <c r="P19" s="195"/>
      <c r="Q19" s="164"/>
      <c r="R19" s="164"/>
      <c r="S19" s="164"/>
      <c r="T19" s="165"/>
    </row>
    <row r="20" spans="2:25" x14ac:dyDescent="0.25">
      <c r="B20" s="163" t="s">
        <v>185</v>
      </c>
      <c r="C20" s="194">
        <v>14.265599999999999</v>
      </c>
      <c r="D20" s="195"/>
      <c r="E20" s="164"/>
      <c r="F20" s="164"/>
      <c r="G20" s="164"/>
      <c r="H20" s="164"/>
      <c r="I20" s="164"/>
      <c r="J20" s="164"/>
      <c r="K20" s="164"/>
      <c r="L20" s="164"/>
      <c r="M20" s="164"/>
      <c r="N20" s="164"/>
      <c r="O20" s="164"/>
      <c r="P20" s="164"/>
      <c r="Q20" s="164"/>
      <c r="R20" s="164"/>
      <c r="S20" s="164"/>
      <c r="T20" s="165"/>
    </row>
    <row r="21" spans="2:25" x14ac:dyDescent="0.25">
      <c r="B21" s="163" t="s">
        <v>186</v>
      </c>
      <c r="C21" s="194">
        <v>0</v>
      </c>
      <c r="D21" s="195"/>
      <c r="E21" s="164"/>
      <c r="F21" s="164"/>
      <c r="G21" s="164"/>
      <c r="H21" s="164"/>
      <c r="I21" s="164"/>
      <c r="J21" s="164"/>
      <c r="K21" s="164"/>
      <c r="L21" s="164"/>
      <c r="M21" s="164"/>
      <c r="N21" s="164"/>
      <c r="O21" s="164"/>
      <c r="P21" s="164"/>
      <c r="Q21" s="164"/>
      <c r="R21" s="164"/>
      <c r="S21" s="164"/>
      <c r="T21" s="165"/>
    </row>
    <row r="22" spans="2:25" ht="15.75" thickBot="1" x14ac:dyDescent="0.3">
      <c r="B22" s="213" t="s">
        <v>188</v>
      </c>
      <c r="C22" s="214"/>
      <c r="D22" s="214"/>
      <c r="E22" s="190">
        <f>SUM(C18:C21)</f>
        <v>16.209199999999999</v>
      </c>
      <c r="F22" s="166"/>
      <c r="G22" s="166"/>
      <c r="H22" s="166"/>
      <c r="I22" s="166"/>
      <c r="J22" s="166"/>
      <c r="K22" s="166"/>
      <c r="L22" s="166"/>
      <c r="M22" s="166"/>
      <c r="N22" s="166"/>
      <c r="O22" s="166"/>
      <c r="P22" s="166"/>
      <c r="Q22" s="166"/>
      <c r="R22" s="166"/>
      <c r="S22" s="166"/>
      <c r="T22" s="167"/>
    </row>
    <row r="23" spans="2:25" ht="15.75" thickBot="1" x14ac:dyDescent="0.3">
      <c r="B23" s="204"/>
      <c r="C23" s="204"/>
      <c r="D23" s="204"/>
      <c r="E23" s="170"/>
      <c r="F23" s="170"/>
      <c r="G23" s="170"/>
      <c r="H23" s="170"/>
      <c r="I23" s="170"/>
      <c r="J23" s="170"/>
      <c r="K23" s="170"/>
      <c r="L23" s="170"/>
      <c r="M23" s="170"/>
      <c r="N23" s="170"/>
      <c r="O23" s="170"/>
      <c r="P23" s="170"/>
      <c r="Q23" s="170"/>
      <c r="R23" s="168"/>
      <c r="S23" s="168"/>
      <c r="T23" s="168"/>
    </row>
    <row r="24" spans="2:25" ht="16.5" thickTop="1" thickBot="1" x14ac:dyDescent="0.3">
      <c r="R24" s="164"/>
      <c r="S24" s="164"/>
      <c r="T24" s="164"/>
    </row>
    <row r="25" spans="2:25" x14ac:dyDescent="0.25">
      <c r="B25" s="215" t="s">
        <v>202</v>
      </c>
      <c r="C25" s="216"/>
      <c r="D25" s="216"/>
      <c r="E25" s="216"/>
      <c r="F25" s="216"/>
      <c r="G25" s="216"/>
      <c r="H25" s="216"/>
      <c r="I25" s="216"/>
      <c r="J25" s="216"/>
      <c r="K25" s="216"/>
      <c r="L25" s="216"/>
      <c r="M25" s="216"/>
      <c r="N25" s="216"/>
      <c r="O25" s="216"/>
      <c r="P25" s="216"/>
      <c r="Q25" s="216"/>
      <c r="R25" s="216"/>
      <c r="S25" s="216"/>
      <c r="T25" s="217"/>
      <c r="V25" s="161" t="e">
        <f>W25*0.85</f>
        <v>#REF!</v>
      </c>
      <c r="W25" s="161" t="e">
        <f>MAX(#REF!,G29,#REF!,G52,G10)</f>
        <v>#REF!</v>
      </c>
      <c r="X25" s="161">
        <v>1</v>
      </c>
      <c r="Y25" s="161" t="s">
        <v>194</v>
      </c>
    </row>
    <row r="26" spans="2:25" x14ac:dyDescent="0.25">
      <c r="B26" s="163"/>
      <c r="C26" s="209" t="s">
        <v>177</v>
      </c>
      <c r="D26" s="209"/>
      <c r="E26" s="209"/>
      <c r="F26" s="209"/>
      <c r="G26" s="209" t="s">
        <v>180</v>
      </c>
      <c r="H26" s="209"/>
      <c r="I26" s="209"/>
      <c r="J26" s="181"/>
      <c r="K26" s="209" t="s">
        <v>181</v>
      </c>
      <c r="L26" s="209"/>
      <c r="M26" s="209"/>
      <c r="N26" s="181"/>
      <c r="O26" s="208" t="s">
        <v>192</v>
      </c>
      <c r="P26" s="208"/>
      <c r="Q26" s="208"/>
      <c r="R26" s="210" t="s">
        <v>9</v>
      </c>
      <c r="S26" s="210"/>
      <c r="T26" s="211"/>
    </row>
    <row r="27" spans="2:25" x14ac:dyDescent="0.25">
      <c r="B27" s="163"/>
      <c r="C27" s="181"/>
      <c r="D27" s="181"/>
      <c r="E27" s="181"/>
      <c r="F27" s="181"/>
      <c r="G27" s="181" t="s">
        <v>209</v>
      </c>
      <c r="H27" s="181"/>
      <c r="I27" s="181" t="s">
        <v>210</v>
      </c>
      <c r="J27" s="181"/>
      <c r="K27" s="181" t="s">
        <v>209</v>
      </c>
      <c r="L27" s="181" t="s">
        <v>211</v>
      </c>
      <c r="M27" s="181" t="s">
        <v>210</v>
      </c>
      <c r="N27" s="181"/>
      <c r="O27" s="208"/>
      <c r="P27" s="208"/>
      <c r="Q27" s="208"/>
      <c r="R27" s="210"/>
      <c r="S27" s="210"/>
      <c r="T27" s="211"/>
      <c r="V27" s="218" t="s">
        <v>178</v>
      </c>
      <c r="W27" s="218"/>
      <c r="X27" s="180"/>
    </row>
    <row r="28" spans="2:25" x14ac:dyDescent="0.25">
      <c r="B28" s="163"/>
      <c r="C28" s="164" t="s">
        <v>183</v>
      </c>
      <c r="D28" s="164"/>
      <c r="E28" s="164"/>
      <c r="F28" s="164"/>
      <c r="G28" s="209" t="s">
        <v>187</v>
      </c>
      <c r="H28" s="209"/>
      <c r="I28" s="209"/>
      <c r="J28" s="181"/>
      <c r="K28" s="209" t="s">
        <v>187</v>
      </c>
      <c r="L28" s="209"/>
      <c r="M28" s="209"/>
      <c r="N28" s="181"/>
      <c r="O28" s="209" t="s">
        <v>183</v>
      </c>
      <c r="P28" s="209"/>
      <c r="Q28" s="209"/>
      <c r="R28" s="209" t="s">
        <v>197</v>
      </c>
      <c r="S28" s="209"/>
      <c r="T28" s="212"/>
      <c r="V28" s="161" t="e">
        <f>MIN(#REF!,K29,#REF!,K52,K10)</f>
        <v>#REF!</v>
      </c>
      <c r="W28" s="161" t="e">
        <f>W31*0.15</f>
        <v>#REF!</v>
      </c>
      <c r="X28" s="161">
        <v>4</v>
      </c>
      <c r="Y28" s="161" t="s">
        <v>193</v>
      </c>
    </row>
    <row r="29" spans="2:25" x14ac:dyDescent="0.25">
      <c r="B29" s="163" t="s">
        <v>182</v>
      </c>
      <c r="C29" s="194">
        <v>0.8377</v>
      </c>
      <c r="D29" s="195"/>
      <c r="E29" s="164"/>
      <c r="F29" s="164"/>
      <c r="G29" s="196">
        <v>12</v>
      </c>
      <c r="H29" s="197"/>
      <c r="I29" s="196">
        <v>10</v>
      </c>
      <c r="J29" s="197"/>
      <c r="K29" s="196">
        <v>0</v>
      </c>
      <c r="L29" s="196">
        <v>0</v>
      </c>
      <c r="M29" s="196">
        <v>19</v>
      </c>
      <c r="N29" s="164"/>
      <c r="O29" s="164"/>
      <c r="P29" s="194">
        <v>104.7692</v>
      </c>
      <c r="Q29" s="164"/>
      <c r="R29" s="171" t="s">
        <v>243</v>
      </c>
      <c r="S29" s="164"/>
      <c r="T29" s="165"/>
      <c r="V29" s="161" t="e">
        <f>W28</f>
        <v>#REF!</v>
      </c>
      <c r="W29" s="161" t="e">
        <f>AVERAGE(W31,V28)</f>
        <v>#REF!</v>
      </c>
      <c r="X29" s="161">
        <v>3</v>
      </c>
    </row>
    <row r="30" spans="2:25" x14ac:dyDescent="0.25">
      <c r="B30" s="163" t="s">
        <v>184</v>
      </c>
      <c r="C30" s="194">
        <v>0.51060000000000005</v>
      </c>
      <c r="D30" s="195"/>
      <c r="E30" s="164"/>
      <c r="F30" s="164"/>
      <c r="G30" s="203"/>
      <c r="H30" s="202"/>
      <c r="I30" s="203"/>
      <c r="J30" s="164"/>
      <c r="K30" s="203"/>
      <c r="L30" s="203"/>
      <c r="M30" s="203"/>
      <c r="N30" s="164"/>
      <c r="O30" s="164"/>
      <c r="P30" s="195"/>
      <c r="Q30" s="164"/>
      <c r="R30" s="164"/>
      <c r="S30" s="164"/>
      <c r="T30" s="165"/>
      <c r="V30" s="161" t="e">
        <f>AVERAGE(W31,V28)</f>
        <v>#REF!</v>
      </c>
      <c r="W30" s="161" t="e">
        <f>V31</f>
        <v>#REF!</v>
      </c>
      <c r="X30" s="161">
        <v>2</v>
      </c>
    </row>
    <row r="31" spans="2:25" x14ac:dyDescent="0.25">
      <c r="B31" s="163" t="s">
        <v>185</v>
      </c>
      <c r="C31" s="194">
        <v>27.505600000000001</v>
      </c>
      <c r="D31" s="195"/>
      <c r="E31" s="164"/>
      <c r="F31" s="164"/>
      <c r="G31" s="164"/>
      <c r="H31" s="164"/>
      <c r="I31" s="164"/>
      <c r="J31" s="164"/>
      <c r="K31" s="164"/>
      <c r="L31" s="164"/>
      <c r="M31" s="164"/>
      <c r="N31" s="164"/>
      <c r="O31" s="164"/>
      <c r="P31" s="164"/>
      <c r="Q31" s="164"/>
      <c r="R31" s="164"/>
      <c r="S31" s="164"/>
      <c r="T31" s="165"/>
      <c r="V31" s="161" t="e">
        <f>W31*0.85</f>
        <v>#REF!</v>
      </c>
      <c r="W31" s="161" t="e">
        <f>MAX(#REF!,K29,#REF!,K52,K10)</f>
        <v>#REF!</v>
      </c>
      <c r="X31" s="161">
        <v>1</v>
      </c>
      <c r="Y31" s="161" t="s">
        <v>194</v>
      </c>
    </row>
    <row r="32" spans="2:25" x14ac:dyDescent="0.25">
      <c r="B32" s="163" t="s">
        <v>186</v>
      </c>
      <c r="C32" s="194">
        <v>0</v>
      </c>
      <c r="D32" s="195"/>
      <c r="E32" s="164"/>
      <c r="F32" s="164"/>
      <c r="G32" s="164"/>
      <c r="H32" s="164"/>
      <c r="I32" s="164"/>
      <c r="J32" s="164"/>
      <c r="K32" s="164"/>
      <c r="L32" s="164"/>
      <c r="M32" s="164"/>
      <c r="N32" s="164"/>
      <c r="O32" s="164"/>
      <c r="P32" s="164"/>
      <c r="Q32" s="164"/>
      <c r="R32" s="164"/>
      <c r="S32" s="164"/>
      <c r="T32" s="165"/>
    </row>
    <row r="33" spans="2:25" ht="15.75" thickBot="1" x14ac:dyDescent="0.3">
      <c r="B33" s="213" t="s">
        <v>188</v>
      </c>
      <c r="C33" s="214"/>
      <c r="D33" s="214"/>
      <c r="E33" s="190">
        <f>SUM(C29:C32)</f>
        <v>28.853900000000003</v>
      </c>
      <c r="F33" s="166"/>
      <c r="G33" s="166"/>
      <c r="H33" s="166"/>
      <c r="I33" s="166"/>
      <c r="J33" s="166"/>
      <c r="K33" s="166"/>
      <c r="L33" s="166"/>
      <c r="M33" s="166"/>
      <c r="N33" s="166"/>
      <c r="O33" s="166"/>
      <c r="P33" s="166"/>
      <c r="Q33" s="166"/>
      <c r="R33" s="166"/>
      <c r="S33" s="166"/>
      <c r="T33" s="167"/>
      <c r="V33" s="218" t="s">
        <v>192</v>
      </c>
      <c r="W33" s="218"/>
      <c r="X33" s="180"/>
    </row>
    <row r="34" spans="2:25" ht="15.75" thickBot="1" x14ac:dyDescent="0.3">
      <c r="B34" s="204"/>
      <c r="C34" s="204"/>
      <c r="D34" s="204"/>
      <c r="E34" s="170"/>
      <c r="F34" s="170"/>
      <c r="G34" s="170"/>
      <c r="H34" s="170"/>
      <c r="I34" s="170"/>
      <c r="J34" s="170"/>
      <c r="K34" s="170"/>
      <c r="L34" s="170"/>
      <c r="M34" s="170"/>
      <c r="N34" s="170"/>
      <c r="O34" s="170"/>
      <c r="P34" s="170"/>
      <c r="Q34" s="170"/>
      <c r="R34" s="168"/>
      <c r="S34" s="168"/>
      <c r="T34" s="168"/>
      <c r="V34" s="161" t="e">
        <f>MIN(#REF!,O29,#REF!,O52,O10)</f>
        <v>#REF!</v>
      </c>
      <c r="W34" s="161" t="e">
        <f>#REF!*0.15</f>
        <v>#REF!</v>
      </c>
      <c r="X34" s="161">
        <v>4</v>
      </c>
      <c r="Y34" s="161" t="s">
        <v>193</v>
      </c>
    </row>
    <row r="35" spans="2:25" ht="15.75" thickTop="1" x14ac:dyDescent="0.25">
      <c r="R35" s="164"/>
      <c r="S35" s="164"/>
      <c r="T35" s="164"/>
      <c r="V35" s="161" t="e">
        <f>W34</f>
        <v>#REF!</v>
      </c>
      <c r="W35" s="161" t="e">
        <f>AVERAGE(#REF!,V34)</f>
        <v>#REF!</v>
      </c>
      <c r="X35" s="161">
        <v>3</v>
      </c>
    </row>
    <row r="36" spans="2:25" x14ac:dyDescent="0.25">
      <c r="B36"/>
      <c r="C36"/>
      <c r="D36"/>
      <c r="E36"/>
      <c r="F36"/>
      <c r="G36"/>
      <c r="H36"/>
      <c r="I36"/>
      <c r="J36"/>
      <c r="K36"/>
      <c r="L36"/>
      <c r="M36"/>
      <c r="N36"/>
      <c r="O36"/>
      <c r="P36"/>
      <c r="Q36"/>
      <c r="R36"/>
      <c r="S36"/>
      <c r="T36"/>
    </row>
    <row r="47" spans="2:25" x14ac:dyDescent="0.25">
      <c r="B47"/>
      <c r="C47"/>
      <c r="D47"/>
      <c r="E47"/>
      <c r="F47"/>
      <c r="G47"/>
      <c r="H47"/>
      <c r="I47"/>
      <c r="J47"/>
      <c r="K47"/>
      <c r="L47"/>
      <c r="M47"/>
      <c r="N47"/>
      <c r="O47"/>
      <c r="P47"/>
      <c r="Q47"/>
      <c r="R47"/>
      <c r="S47"/>
      <c r="T47"/>
    </row>
    <row r="48" spans="2:25" x14ac:dyDescent="0.25">
      <c r="B48"/>
      <c r="C48"/>
      <c r="D48"/>
      <c r="E48"/>
      <c r="F48"/>
      <c r="G48"/>
      <c r="H48"/>
      <c r="I48"/>
      <c r="J48"/>
      <c r="K48"/>
      <c r="L48"/>
      <c r="M48"/>
      <c r="N48"/>
      <c r="O48"/>
      <c r="P48"/>
      <c r="Q48"/>
      <c r="R48"/>
      <c r="S48"/>
      <c r="T48"/>
    </row>
    <row r="49" spans="2:20" x14ac:dyDescent="0.25">
      <c r="B49"/>
      <c r="C49"/>
      <c r="D49"/>
      <c r="E49"/>
      <c r="F49"/>
      <c r="G49"/>
      <c r="H49"/>
      <c r="I49"/>
      <c r="J49"/>
      <c r="K49"/>
      <c r="L49"/>
      <c r="M49"/>
      <c r="N49"/>
      <c r="O49"/>
      <c r="P49"/>
      <c r="Q49"/>
      <c r="R49"/>
      <c r="S49"/>
      <c r="T49"/>
    </row>
    <row r="50" spans="2:20" x14ac:dyDescent="0.25">
      <c r="B50"/>
      <c r="C50"/>
      <c r="D50"/>
      <c r="E50"/>
      <c r="F50"/>
      <c r="G50"/>
      <c r="H50"/>
      <c r="I50"/>
      <c r="J50"/>
      <c r="K50"/>
      <c r="L50"/>
      <c r="M50"/>
      <c r="N50"/>
      <c r="O50"/>
      <c r="P50"/>
      <c r="Q50"/>
      <c r="R50"/>
      <c r="S50"/>
      <c r="T50"/>
    </row>
    <row r="51" spans="2:20" x14ac:dyDescent="0.25">
      <c r="B51"/>
      <c r="C51"/>
      <c r="D51"/>
      <c r="E51"/>
      <c r="F51"/>
      <c r="G51"/>
      <c r="H51"/>
      <c r="I51"/>
      <c r="J51"/>
      <c r="K51"/>
      <c r="L51"/>
      <c r="M51"/>
      <c r="N51"/>
      <c r="O51"/>
      <c r="P51"/>
      <c r="Q51"/>
      <c r="R51"/>
      <c r="S51"/>
      <c r="T51"/>
    </row>
    <row r="52" spans="2:20" x14ac:dyDescent="0.25">
      <c r="B52"/>
      <c r="C52"/>
      <c r="D52"/>
      <c r="E52"/>
      <c r="F52"/>
      <c r="G52"/>
      <c r="H52"/>
      <c r="I52"/>
      <c r="J52"/>
      <c r="K52"/>
      <c r="L52"/>
      <c r="M52"/>
      <c r="N52"/>
      <c r="O52"/>
      <c r="P52"/>
      <c r="Q52"/>
      <c r="R52"/>
      <c r="S52"/>
      <c r="T52"/>
    </row>
    <row r="53" spans="2:20" x14ac:dyDescent="0.25">
      <c r="B53"/>
      <c r="C53"/>
      <c r="D53"/>
      <c r="E53"/>
      <c r="F53"/>
      <c r="G53"/>
      <c r="H53"/>
      <c r="I53"/>
      <c r="J53"/>
      <c r="K53"/>
      <c r="L53"/>
      <c r="M53"/>
      <c r="N53"/>
      <c r="O53"/>
      <c r="P53"/>
      <c r="Q53"/>
      <c r="R53"/>
      <c r="S53"/>
      <c r="T53"/>
    </row>
    <row r="54" spans="2:20" x14ac:dyDescent="0.25">
      <c r="B54"/>
      <c r="C54"/>
      <c r="D54"/>
      <c r="E54"/>
      <c r="F54"/>
      <c r="G54"/>
      <c r="H54"/>
      <c r="I54"/>
      <c r="J54"/>
      <c r="K54"/>
      <c r="L54"/>
      <c r="M54"/>
      <c r="N54"/>
      <c r="O54"/>
      <c r="P54"/>
      <c r="Q54"/>
      <c r="R54"/>
      <c r="S54"/>
      <c r="T54"/>
    </row>
    <row r="55" spans="2:20" x14ac:dyDescent="0.25">
      <c r="B55"/>
      <c r="C55"/>
      <c r="D55"/>
      <c r="E55"/>
      <c r="F55"/>
      <c r="G55"/>
      <c r="H55"/>
      <c r="I55"/>
      <c r="J55"/>
      <c r="K55"/>
      <c r="L55"/>
      <c r="M55"/>
      <c r="N55"/>
      <c r="O55"/>
      <c r="P55"/>
      <c r="Q55"/>
      <c r="R55"/>
      <c r="S55"/>
      <c r="T55"/>
    </row>
    <row r="56" spans="2:20" x14ac:dyDescent="0.25">
      <c r="B56"/>
      <c r="C56"/>
      <c r="D56"/>
      <c r="E56"/>
      <c r="F56"/>
      <c r="G56"/>
      <c r="H56"/>
      <c r="I56"/>
      <c r="J56"/>
      <c r="K56"/>
      <c r="L56"/>
      <c r="M56"/>
      <c r="N56"/>
      <c r="O56"/>
      <c r="P56"/>
      <c r="Q56"/>
      <c r="R56"/>
      <c r="S56"/>
      <c r="T56"/>
    </row>
    <row r="57" spans="2:20" x14ac:dyDescent="0.25">
      <c r="B57"/>
      <c r="C57"/>
      <c r="D57"/>
      <c r="E57"/>
      <c r="F57"/>
      <c r="G57"/>
      <c r="H57"/>
      <c r="I57"/>
      <c r="J57"/>
      <c r="K57"/>
      <c r="L57"/>
      <c r="M57"/>
      <c r="N57"/>
      <c r="O57"/>
      <c r="P57"/>
      <c r="Q57"/>
      <c r="R57"/>
      <c r="S57"/>
      <c r="T57"/>
    </row>
    <row r="58" spans="2:20" x14ac:dyDescent="0.25">
      <c r="B58"/>
      <c r="C58"/>
      <c r="D58"/>
      <c r="E58"/>
      <c r="F58"/>
      <c r="G58"/>
      <c r="H58"/>
      <c r="I58"/>
      <c r="J58"/>
      <c r="K58"/>
      <c r="L58"/>
      <c r="M58"/>
      <c r="N58"/>
      <c r="O58"/>
      <c r="P58"/>
      <c r="Q58"/>
      <c r="R58"/>
      <c r="S58"/>
      <c r="T58"/>
    </row>
  </sheetData>
  <mergeCells count="56">
    <mergeCell ref="B33:D33"/>
    <mergeCell ref="V33:W33"/>
    <mergeCell ref="B34:D34"/>
    <mergeCell ref="G28:I28"/>
    <mergeCell ref="K28:M28"/>
    <mergeCell ref="O28:Q28"/>
    <mergeCell ref="R28:T28"/>
    <mergeCell ref="B25:T25"/>
    <mergeCell ref="C26:F26"/>
    <mergeCell ref="G26:I26"/>
    <mergeCell ref="K26:M26"/>
    <mergeCell ref="O26:Q27"/>
    <mergeCell ref="R26:T27"/>
    <mergeCell ref="V27:W27"/>
    <mergeCell ref="R9:T9"/>
    <mergeCell ref="B11:D11"/>
    <mergeCell ref="B10:D10"/>
    <mergeCell ref="C9:F9"/>
    <mergeCell ref="G9:I9"/>
    <mergeCell ref="K9:M9"/>
    <mergeCell ref="O9:Q9"/>
    <mergeCell ref="B14:T14"/>
    <mergeCell ref="C15:F16"/>
    <mergeCell ref="G15:I15"/>
    <mergeCell ref="K15:M15"/>
    <mergeCell ref="O15:Q16"/>
    <mergeCell ref="R15:T16"/>
    <mergeCell ref="G17:I17"/>
    <mergeCell ref="K17:M17"/>
    <mergeCell ref="B8:T8"/>
    <mergeCell ref="D5:G5"/>
    <mergeCell ref="H5:I5"/>
    <mergeCell ref="J5:K5"/>
    <mergeCell ref="P5:R5"/>
    <mergeCell ref="S5:T5"/>
    <mergeCell ref="D6:G6"/>
    <mergeCell ref="H6:I6"/>
    <mergeCell ref="J6:K6"/>
    <mergeCell ref="P6:R6"/>
    <mergeCell ref="S6:T6"/>
    <mergeCell ref="C2:T2"/>
    <mergeCell ref="C3:C4"/>
    <mergeCell ref="D3:G4"/>
    <mergeCell ref="H3:K3"/>
    <mergeCell ref="L3:N3"/>
    <mergeCell ref="O3:O4"/>
    <mergeCell ref="P3:R4"/>
    <mergeCell ref="S3:T4"/>
    <mergeCell ref="H4:I4"/>
    <mergeCell ref="J4:K4"/>
    <mergeCell ref="B23:D23"/>
    <mergeCell ref="O17:Q17"/>
    <mergeCell ref="R17:T17"/>
    <mergeCell ref="G19:I19"/>
    <mergeCell ref="K19:M19"/>
    <mergeCell ref="B22:D22"/>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C1C54-8AB6-440C-9411-F50E2D3D3E14}">
  <sheetPr>
    <tabColor theme="5"/>
  </sheetPr>
  <dimension ref="B2:Y61"/>
  <sheetViews>
    <sheetView workbookViewId="0"/>
  </sheetViews>
  <sheetFormatPr defaultColWidth="8.85546875" defaultRowHeight="15" x14ac:dyDescent="0.25"/>
  <cols>
    <col min="1" max="1" width="8.85546875" style="161"/>
    <col min="2" max="2" width="10.42578125" style="161" bestFit="1" customWidth="1"/>
    <col min="3" max="8" width="8.85546875" style="161"/>
    <col min="9" max="9" width="19.140625" style="161" bestFit="1" customWidth="1"/>
    <col min="10" max="10" width="8.7109375" style="161" customWidth="1"/>
    <col min="11" max="11" width="9.28515625" style="161" bestFit="1" customWidth="1"/>
    <col min="12" max="12" width="21" style="161" bestFit="1" customWidth="1"/>
    <col min="13" max="13" width="25.140625" style="161" bestFit="1" customWidth="1"/>
    <col min="14" max="14" width="23.28515625" style="161" bestFit="1" customWidth="1"/>
    <col min="15" max="17" width="8.85546875" style="161"/>
    <col min="18" max="19" width="18" style="161" bestFit="1" customWidth="1"/>
    <col min="20" max="20" width="11" style="161" customWidth="1"/>
    <col min="21" max="21" width="8.85546875" style="161"/>
    <col min="22" max="23" width="15.28515625" style="161" bestFit="1" customWidth="1"/>
    <col min="24" max="16384" width="8.85546875" style="161"/>
  </cols>
  <sheetData>
    <row r="2" spans="2:24" hidden="1" x14ac:dyDescent="0.25">
      <c r="C2" s="222" t="s">
        <v>204</v>
      </c>
      <c r="D2" s="222"/>
      <c r="E2" s="222"/>
      <c r="F2" s="222"/>
      <c r="G2" s="222"/>
      <c r="H2" s="222"/>
      <c r="I2" s="222"/>
      <c r="J2" s="222"/>
      <c r="K2" s="222"/>
      <c r="L2" s="222"/>
      <c r="M2" s="222"/>
      <c r="N2" s="222"/>
      <c r="O2" s="222"/>
      <c r="P2" s="222"/>
      <c r="Q2" s="222"/>
      <c r="R2" s="222"/>
      <c r="S2" s="222"/>
      <c r="T2" s="222"/>
    </row>
    <row r="3" spans="2:24" hidden="1" x14ac:dyDescent="0.25">
      <c r="C3" s="223"/>
      <c r="D3" s="225" t="s">
        <v>205</v>
      </c>
      <c r="E3" s="226"/>
      <c r="F3" s="226"/>
      <c r="G3" s="227"/>
      <c r="H3" s="231" t="s">
        <v>215</v>
      </c>
      <c r="I3" s="232"/>
      <c r="J3" s="232"/>
      <c r="K3" s="233"/>
      <c r="L3" s="231" t="s">
        <v>181</v>
      </c>
      <c r="M3" s="232"/>
      <c r="N3" s="233"/>
      <c r="O3" s="223"/>
      <c r="P3" s="225" t="s">
        <v>207</v>
      </c>
      <c r="Q3" s="226"/>
      <c r="R3" s="227"/>
      <c r="S3" s="225" t="s">
        <v>206</v>
      </c>
      <c r="T3" s="227"/>
    </row>
    <row r="4" spans="2:24" hidden="1" x14ac:dyDescent="0.25">
      <c r="C4" s="224"/>
      <c r="D4" s="228"/>
      <c r="E4" s="229"/>
      <c r="F4" s="229"/>
      <c r="G4" s="230"/>
      <c r="H4" s="234" t="s">
        <v>212</v>
      </c>
      <c r="I4" s="235"/>
      <c r="J4" s="234" t="s">
        <v>216</v>
      </c>
      <c r="K4" s="235"/>
      <c r="L4" s="182" t="s">
        <v>212</v>
      </c>
      <c r="M4" s="177" t="s">
        <v>213</v>
      </c>
      <c r="N4" s="178" t="s">
        <v>214</v>
      </c>
      <c r="O4" s="224"/>
      <c r="P4" s="228"/>
      <c r="Q4" s="229"/>
      <c r="R4" s="230"/>
      <c r="S4" s="228"/>
      <c r="T4" s="230"/>
    </row>
    <row r="5" spans="2:24" hidden="1" x14ac:dyDescent="0.25">
      <c r="C5" s="162" t="s">
        <v>203</v>
      </c>
      <c r="D5" s="236" t="e">
        <f>#REF!</f>
        <v>#REF!</v>
      </c>
      <c r="E5" s="237"/>
      <c r="F5" s="237"/>
      <c r="G5" s="238"/>
      <c r="H5" s="239" t="e">
        <f>#REF!</f>
        <v>#REF!</v>
      </c>
      <c r="I5" s="240"/>
      <c r="J5" s="239" t="e">
        <f>#REF!</f>
        <v>#REF!</v>
      </c>
      <c r="K5" s="240"/>
      <c r="L5" s="183" t="e">
        <f>#REF!</f>
        <v>#REF!</v>
      </c>
      <c r="M5" s="183" t="e">
        <f>#REF!</f>
        <v>#REF!</v>
      </c>
      <c r="N5" s="183" t="e">
        <f>#REF!</f>
        <v>#REF!</v>
      </c>
      <c r="O5" s="176"/>
      <c r="P5" s="241" t="e">
        <f>#REF!</f>
        <v>#REF!</v>
      </c>
      <c r="Q5" s="241"/>
      <c r="R5" s="241"/>
      <c r="S5" s="242" t="e">
        <f>#REF!</f>
        <v>#REF!</v>
      </c>
      <c r="T5" s="243"/>
    </row>
    <row r="6" spans="2:24" hidden="1" x14ac:dyDescent="0.25">
      <c r="C6" s="162" t="s">
        <v>202</v>
      </c>
      <c r="D6" s="236">
        <f>E33</f>
        <v>44.076000000000001</v>
      </c>
      <c r="E6" s="237"/>
      <c r="F6" s="237"/>
      <c r="G6" s="238"/>
      <c r="H6" s="239">
        <f>G29</f>
        <v>7</v>
      </c>
      <c r="I6" s="240"/>
      <c r="J6" s="239">
        <f>I29</f>
        <v>3</v>
      </c>
      <c r="K6" s="240"/>
      <c r="L6" s="183">
        <f>K29</f>
        <v>2</v>
      </c>
      <c r="M6" s="183">
        <f>L29</f>
        <v>0</v>
      </c>
      <c r="N6" s="183">
        <f>M29</f>
        <v>1</v>
      </c>
      <c r="O6" s="176"/>
      <c r="P6" s="241">
        <f>P29</f>
        <v>0</v>
      </c>
      <c r="Q6" s="241"/>
      <c r="R6" s="241"/>
      <c r="S6" s="242">
        <f>S29</f>
        <v>0</v>
      </c>
      <c r="T6" s="243"/>
    </row>
    <row r="7" spans="2:24" ht="15.75" thickBot="1" x14ac:dyDescent="0.3"/>
    <row r="8" spans="2:24" x14ac:dyDescent="0.25">
      <c r="B8" s="219" t="s">
        <v>90</v>
      </c>
      <c r="C8" s="220"/>
      <c r="D8" s="220"/>
      <c r="E8" s="220"/>
      <c r="F8" s="220"/>
      <c r="G8" s="220"/>
      <c r="H8" s="220"/>
      <c r="I8" s="220"/>
      <c r="J8" s="220"/>
      <c r="K8" s="220"/>
      <c r="L8" s="220"/>
      <c r="M8" s="220"/>
      <c r="N8" s="220"/>
      <c r="O8" s="220"/>
      <c r="P8" s="220"/>
      <c r="Q8" s="220"/>
      <c r="R8" s="220"/>
      <c r="S8" s="220"/>
      <c r="T8" s="221"/>
    </row>
    <row r="9" spans="2:24" x14ac:dyDescent="0.25">
      <c r="B9" s="163"/>
      <c r="C9" s="209" t="s">
        <v>177</v>
      </c>
      <c r="D9" s="209"/>
      <c r="E9" s="209"/>
      <c r="F9" s="209"/>
      <c r="G9" s="209" t="s">
        <v>180</v>
      </c>
      <c r="H9" s="209"/>
      <c r="I9" s="209"/>
      <c r="J9" s="181"/>
      <c r="K9" s="209" t="s">
        <v>181</v>
      </c>
      <c r="L9" s="209"/>
      <c r="M9" s="209"/>
      <c r="N9" s="181"/>
      <c r="O9" s="209" t="s">
        <v>179</v>
      </c>
      <c r="P9" s="209"/>
      <c r="Q9" s="209"/>
      <c r="R9" s="209" t="s">
        <v>9</v>
      </c>
      <c r="S9" s="209"/>
      <c r="T9" s="212"/>
    </row>
    <row r="10" spans="2:24" ht="15.75" thickBot="1" x14ac:dyDescent="0.3">
      <c r="B10" s="213" t="s">
        <v>188</v>
      </c>
      <c r="C10" s="214"/>
      <c r="D10" s="214"/>
      <c r="E10" s="169">
        <v>0</v>
      </c>
      <c r="F10" s="169"/>
      <c r="G10" s="169">
        <v>0</v>
      </c>
      <c r="H10" s="169"/>
      <c r="I10" s="169"/>
      <c r="J10" s="169"/>
      <c r="K10" s="169">
        <v>0</v>
      </c>
      <c r="L10" s="169"/>
      <c r="M10" s="169"/>
      <c r="N10" s="169"/>
      <c r="O10" s="169">
        <v>0</v>
      </c>
      <c r="P10" s="169"/>
      <c r="Q10" s="169"/>
      <c r="R10" s="169">
        <v>0</v>
      </c>
      <c r="S10" s="169"/>
      <c r="T10" s="156"/>
    </row>
    <row r="11" spans="2:24" ht="15.75" thickBot="1" x14ac:dyDescent="0.3">
      <c r="B11" s="204" t="s">
        <v>189</v>
      </c>
      <c r="C11" s="204"/>
      <c r="D11" s="204"/>
      <c r="E11" s="170">
        <v>4</v>
      </c>
      <c r="F11" s="170"/>
      <c r="G11" s="170">
        <v>4</v>
      </c>
      <c r="H11" s="170"/>
      <c r="I11" s="170"/>
      <c r="J11" s="170"/>
      <c r="K11" s="170">
        <v>4</v>
      </c>
      <c r="L11" s="170"/>
      <c r="M11" s="170"/>
      <c r="N11" s="170"/>
      <c r="O11" s="170">
        <v>4</v>
      </c>
      <c r="P11" s="170"/>
      <c r="Q11" s="170"/>
      <c r="R11" s="170">
        <v>4</v>
      </c>
      <c r="S11" s="170"/>
      <c r="T11" s="170"/>
    </row>
    <row r="12" spans="2:24" ht="15.75" thickTop="1" x14ac:dyDescent="0.25"/>
    <row r="13" spans="2:24" ht="15.75" thickBot="1" x14ac:dyDescent="0.3">
      <c r="R13" s="164"/>
      <c r="S13" s="164"/>
      <c r="T13" s="164"/>
      <c r="V13" s="161" t="e">
        <f>AVERAGE(W25,#REF!)</f>
        <v>#REF!</v>
      </c>
      <c r="W13" s="161" t="e">
        <f>V25</f>
        <v>#REF!</v>
      </c>
      <c r="X13" s="161">
        <v>2</v>
      </c>
    </row>
    <row r="14" spans="2:24" x14ac:dyDescent="0.25">
      <c r="B14" s="205" t="s">
        <v>234</v>
      </c>
      <c r="C14" s="206"/>
      <c r="D14" s="206"/>
      <c r="E14" s="206"/>
      <c r="F14" s="206"/>
      <c r="G14" s="206"/>
      <c r="H14" s="206"/>
      <c r="I14" s="206"/>
      <c r="J14" s="206"/>
      <c r="K14" s="206"/>
      <c r="L14" s="206"/>
      <c r="M14" s="206"/>
      <c r="N14" s="206"/>
      <c r="O14" s="206"/>
      <c r="P14" s="206"/>
      <c r="Q14" s="206"/>
      <c r="R14" s="206"/>
      <c r="S14" s="206"/>
      <c r="T14" s="207"/>
    </row>
    <row r="15" spans="2:24" x14ac:dyDescent="0.25">
      <c r="B15" s="163"/>
      <c r="C15" s="208" t="s">
        <v>177</v>
      </c>
      <c r="D15" s="208"/>
      <c r="E15" s="208"/>
      <c r="F15" s="208"/>
      <c r="G15" s="209" t="s">
        <v>208</v>
      </c>
      <c r="H15" s="209"/>
      <c r="I15" s="209"/>
      <c r="J15" s="184"/>
      <c r="K15" s="209" t="s">
        <v>181</v>
      </c>
      <c r="L15" s="209"/>
      <c r="M15" s="209"/>
      <c r="N15" s="184"/>
      <c r="O15" s="208" t="s">
        <v>192</v>
      </c>
      <c r="P15" s="208"/>
      <c r="Q15" s="208"/>
      <c r="R15" s="210" t="s">
        <v>9</v>
      </c>
      <c r="S15" s="210"/>
      <c r="T15" s="211"/>
    </row>
    <row r="16" spans="2:24" x14ac:dyDescent="0.25">
      <c r="B16" s="163"/>
      <c r="C16" s="208"/>
      <c r="D16" s="208"/>
      <c r="E16" s="208"/>
      <c r="F16" s="208"/>
      <c r="G16" s="184" t="s">
        <v>209</v>
      </c>
      <c r="H16" s="184"/>
      <c r="I16" s="184" t="s">
        <v>210</v>
      </c>
      <c r="J16" s="184"/>
      <c r="K16" s="184" t="s">
        <v>209</v>
      </c>
      <c r="L16" s="184" t="s">
        <v>211</v>
      </c>
      <c r="M16" s="184" t="s">
        <v>210</v>
      </c>
      <c r="N16" s="184"/>
      <c r="O16" s="208"/>
      <c r="P16" s="208"/>
      <c r="Q16" s="208"/>
      <c r="R16" s="210"/>
      <c r="S16" s="210"/>
      <c r="T16" s="211"/>
    </row>
    <row r="17" spans="2:25" x14ac:dyDescent="0.25">
      <c r="B17" s="163"/>
      <c r="C17" s="164" t="s">
        <v>183</v>
      </c>
      <c r="D17" s="164"/>
      <c r="E17" s="164"/>
      <c r="F17" s="164"/>
      <c r="G17" s="209" t="s">
        <v>187</v>
      </c>
      <c r="H17" s="209"/>
      <c r="I17" s="209"/>
      <c r="J17" s="184"/>
      <c r="K17" s="209" t="s">
        <v>187</v>
      </c>
      <c r="L17" s="209"/>
      <c r="M17" s="209"/>
      <c r="N17" s="184"/>
      <c r="O17" s="209" t="s">
        <v>183</v>
      </c>
      <c r="P17" s="209"/>
      <c r="Q17" s="209"/>
      <c r="R17" s="209" t="s">
        <v>197</v>
      </c>
      <c r="S17" s="209"/>
      <c r="T17" s="212"/>
    </row>
    <row r="18" spans="2:25" x14ac:dyDescent="0.25">
      <c r="B18" s="163" t="s">
        <v>182</v>
      </c>
      <c r="C18" s="194">
        <v>0</v>
      </c>
      <c r="D18" s="195"/>
      <c r="E18" s="164"/>
      <c r="F18" s="164"/>
      <c r="G18" s="196">
        <v>12</v>
      </c>
      <c r="H18" s="197"/>
      <c r="I18" s="196">
        <v>39</v>
      </c>
      <c r="J18" s="197"/>
      <c r="K18" s="196">
        <v>4</v>
      </c>
      <c r="L18" s="196">
        <v>0</v>
      </c>
      <c r="M18" s="196">
        <v>27</v>
      </c>
      <c r="N18" s="164"/>
      <c r="O18" s="164"/>
      <c r="P18" s="194">
        <v>0</v>
      </c>
      <c r="Q18" s="164"/>
      <c r="R18" s="171" t="s">
        <v>243</v>
      </c>
      <c r="S18" s="164"/>
      <c r="T18" s="165"/>
    </row>
    <row r="19" spans="2:25" x14ac:dyDescent="0.25">
      <c r="B19" s="163" t="s">
        <v>184</v>
      </c>
      <c r="C19" s="194">
        <v>1.2122999999999999</v>
      </c>
      <c r="D19" s="195"/>
      <c r="E19" s="164"/>
      <c r="F19" s="164"/>
      <c r="G19" s="244"/>
      <c r="H19" s="244"/>
      <c r="I19" s="244"/>
      <c r="J19" s="195"/>
      <c r="K19" s="244"/>
      <c r="L19" s="244"/>
      <c r="M19" s="244"/>
      <c r="N19" s="164"/>
      <c r="O19" s="164"/>
      <c r="P19" s="195"/>
      <c r="Q19" s="164"/>
      <c r="R19" s="164"/>
      <c r="S19" s="164"/>
      <c r="T19" s="165"/>
    </row>
    <row r="20" spans="2:25" x14ac:dyDescent="0.25">
      <c r="B20" s="163" t="s">
        <v>185</v>
      </c>
      <c r="C20" s="194">
        <v>33.4863</v>
      </c>
      <c r="D20" s="195"/>
      <c r="E20" s="164"/>
      <c r="F20" s="164"/>
      <c r="G20" s="164"/>
      <c r="H20" s="164"/>
      <c r="I20" s="164"/>
      <c r="J20" s="164"/>
      <c r="K20" s="164"/>
      <c r="L20" s="164"/>
      <c r="M20" s="164"/>
      <c r="N20" s="164"/>
      <c r="O20" s="164"/>
      <c r="P20" s="164"/>
      <c r="Q20" s="164"/>
      <c r="R20" s="164"/>
      <c r="S20" s="164"/>
      <c r="T20" s="165"/>
    </row>
    <row r="21" spans="2:25" x14ac:dyDescent="0.25">
      <c r="B21" s="163" t="s">
        <v>186</v>
      </c>
      <c r="C21" s="194">
        <v>0</v>
      </c>
      <c r="D21" s="195"/>
      <c r="E21" s="164"/>
      <c r="F21" s="164"/>
      <c r="G21" s="164"/>
      <c r="H21" s="164"/>
      <c r="I21" s="164"/>
      <c r="J21" s="164"/>
      <c r="K21" s="164"/>
      <c r="L21" s="164"/>
      <c r="M21" s="164"/>
      <c r="N21" s="164"/>
      <c r="O21" s="164"/>
      <c r="P21" s="164"/>
      <c r="Q21" s="164"/>
      <c r="R21" s="164"/>
      <c r="S21" s="164"/>
      <c r="T21" s="165"/>
    </row>
    <row r="22" spans="2:25" ht="15.75" thickBot="1" x14ac:dyDescent="0.3">
      <c r="B22" s="213" t="s">
        <v>188</v>
      </c>
      <c r="C22" s="214"/>
      <c r="D22" s="214"/>
      <c r="E22" s="190">
        <f>SUM(C18:C21)</f>
        <v>34.698599999999999</v>
      </c>
      <c r="F22" s="166"/>
      <c r="G22" s="166"/>
      <c r="H22" s="166"/>
      <c r="I22" s="166"/>
      <c r="J22" s="166"/>
      <c r="K22" s="166"/>
      <c r="L22" s="166"/>
      <c r="M22" s="166"/>
      <c r="N22" s="166"/>
      <c r="O22" s="166"/>
      <c r="P22" s="166"/>
      <c r="Q22" s="166"/>
      <c r="R22" s="166"/>
      <c r="S22" s="166"/>
      <c r="T22" s="167"/>
    </row>
    <row r="23" spans="2:25" ht="15.75" thickBot="1" x14ac:dyDescent="0.3">
      <c r="B23" s="204"/>
      <c r="C23" s="204"/>
      <c r="D23" s="204"/>
      <c r="E23" s="170"/>
      <c r="F23" s="170"/>
      <c r="G23" s="170"/>
      <c r="H23" s="170"/>
      <c r="I23" s="170"/>
      <c r="J23" s="170"/>
      <c r="K23" s="170"/>
      <c r="L23" s="170"/>
      <c r="M23" s="170"/>
      <c r="N23" s="170"/>
      <c r="O23" s="170"/>
      <c r="P23" s="170"/>
      <c r="Q23" s="170"/>
      <c r="R23" s="168"/>
      <c r="S23" s="168"/>
      <c r="T23" s="168"/>
    </row>
    <row r="24" spans="2:25" ht="16.5" thickTop="1" thickBot="1" x14ac:dyDescent="0.3">
      <c r="R24" s="164"/>
      <c r="S24" s="164"/>
      <c r="T24" s="164"/>
    </row>
    <row r="25" spans="2:25" x14ac:dyDescent="0.25">
      <c r="B25" s="215" t="s">
        <v>202</v>
      </c>
      <c r="C25" s="216"/>
      <c r="D25" s="216"/>
      <c r="E25" s="216"/>
      <c r="F25" s="216"/>
      <c r="G25" s="216"/>
      <c r="H25" s="216"/>
      <c r="I25" s="216"/>
      <c r="J25" s="216"/>
      <c r="K25" s="216"/>
      <c r="L25" s="216"/>
      <c r="M25" s="216"/>
      <c r="N25" s="216"/>
      <c r="O25" s="216"/>
      <c r="P25" s="216"/>
      <c r="Q25" s="216"/>
      <c r="R25" s="216"/>
      <c r="S25" s="216"/>
      <c r="T25" s="217"/>
      <c r="V25" s="161" t="e">
        <f>W25*0.85</f>
        <v>#REF!</v>
      </c>
      <c r="W25" s="161" t="e">
        <f>MAX(#REF!,G29,#REF!,G52,G10)</f>
        <v>#REF!</v>
      </c>
      <c r="X25" s="161">
        <v>1</v>
      </c>
      <c r="Y25" s="161" t="s">
        <v>194</v>
      </c>
    </row>
    <row r="26" spans="2:25" x14ac:dyDescent="0.25">
      <c r="B26" s="163"/>
      <c r="C26" s="209" t="s">
        <v>177</v>
      </c>
      <c r="D26" s="209"/>
      <c r="E26" s="209"/>
      <c r="F26" s="209"/>
      <c r="G26" s="209" t="s">
        <v>180</v>
      </c>
      <c r="H26" s="209"/>
      <c r="I26" s="209"/>
      <c r="J26" s="181"/>
      <c r="K26" s="209" t="s">
        <v>181</v>
      </c>
      <c r="L26" s="209"/>
      <c r="M26" s="209"/>
      <c r="N26" s="181"/>
      <c r="O26" s="208" t="s">
        <v>192</v>
      </c>
      <c r="P26" s="208"/>
      <c r="Q26" s="208"/>
      <c r="R26" s="210" t="s">
        <v>9</v>
      </c>
      <c r="S26" s="210"/>
      <c r="T26" s="211"/>
    </row>
    <row r="27" spans="2:25" x14ac:dyDescent="0.25">
      <c r="B27" s="163"/>
      <c r="C27" s="181"/>
      <c r="D27" s="181"/>
      <c r="E27" s="181"/>
      <c r="F27" s="181"/>
      <c r="G27" s="181" t="s">
        <v>209</v>
      </c>
      <c r="H27" s="181"/>
      <c r="I27" s="181" t="s">
        <v>210</v>
      </c>
      <c r="J27" s="181"/>
      <c r="K27" s="181" t="s">
        <v>209</v>
      </c>
      <c r="L27" s="181" t="s">
        <v>211</v>
      </c>
      <c r="M27" s="181" t="s">
        <v>210</v>
      </c>
      <c r="N27" s="181"/>
      <c r="O27" s="208"/>
      <c r="P27" s="208"/>
      <c r="Q27" s="208"/>
      <c r="R27" s="210"/>
      <c r="S27" s="210"/>
      <c r="T27" s="211"/>
      <c r="V27" s="218" t="s">
        <v>178</v>
      </c>
      <c r="W27" s="218"/>
      <c r="X27" s="180"/>
    </row>
    <row r="28" spans="2:25" x14ac:dyDescent="0.25">
      <c r="B28" s="163"/>
      <c r="C28" s="164" t="s">
        <v>183</v>
      </c>
      <c r="D28" s="164"/>
      <c r="E28" s="164"/>
      <c r="F28" s="164"/>
      <c r="G28" s="209" t="s">
        <v>187</v>
      </c>
      <c r="H28" s="209"/>
      <c r="I28" s="209"/>
      <c r="J28" s="181"/>
      <c r="K28" s="209" t="s">
        <v>187</v>
      </c>
      <c r="L28" s="209"/>
      <c r="M28" s="209"/>
      <c r="N28" s="181"/>
      <c r="O28" s="209" t="s">
        <v>183</v>
      </c>
      <c r="P28" s="209"/>
      <c r="Q28" s="209"/>
      <c r="R28" s="209" t="s">
        <v>197</v>
      </c>
      <c r="S28" s="209"/>
      <c r="T28" s="212"/>
      <c r="V28" s="161" t="e">
        <f>MIN(#REF!,K29,#REF!,#REF!,K52,K10)</f>
        <v>#REF!</v>
      </c>
      <c r="W28" s="161" t="e">
        <f>W31*0.15</f>
        <v>#REF!</v>
      </c>
      <c r="X28" s="161">
        <v>4</v>
      </c>
      <c r="Y28" s="161" t="s">
        <v>193</v>
      </c>
    </row>
    <row r="29" spans="2:25" x14ac:dyDescent="0.25">
      <c r="B29" s="163" t="s">
        <v>182</v>
      </c>
      <c r="C29" s="194">
        <v>0</v>
      </c>
      <c r="D29" s="195"/>
      <c r="E29" s="164"/>
      <c r="F29" s="164"/>
      <c r="G29" s="196">
        <v>7</v>
      </c>
      <c r="H29" s="197"/>
      <c r="I29" s="196">
        <v>3</v>
      </c>
      <c r="J29" s="197"/>
      <c r="K29" s="196">
        <v>2</v>
      </c>
      <c r="L29" s="196">
        <v>0</v>
      </c>
      <c r="M29" s="196">
        <v>1</v>
      </c>
      <c r="N29" s="164"/>
      <c r="O29" s="164"/>
      <c r="P29" s="194">
        <v>0</v>
      </c>
      <c r="Q29" s="164"/>
      <c r="R29" s="171" t="s">
        <v>243</v>
      </c>
      <c r="S29" s="164"/>
      <c r="T29" s="165"/>
      <c r="V29" s="161" t="e">
        <f>W28</f>
        <v>#REF!</v>
      </c>
      <c r="W29" s="161" t="e">
        <f>AVERAGE(W31,V28)</f>
        <v>#REF!</v>
      </c>
      <c r="X29" s="161">
        <v>3</v>
      </c>
    </row>
    <row r="30" spans="2:25" x14ac:dyDescent="0.25">
      <c r="B30" s="163" t="s">
        <v>184</v>
      </c>
      <c r="C30" s="194">
        <v>1.2122999999999999</v>
      </c>
      <c r="D30" s="195"/>
      <c r="E30" s="164"/>
      <c r="F30" s="164"/>
      <c r="G30" s="203"/>
      <c r="H30" s="202"/>
      <c r="I30" s="203"/>
      <c r="J30" s="164"/>
      <c r="K30" s="203"/>
      <c r="L30" s="203"/>
      <c r="M30" s="203"/>
      <c r="N30" s="164"/>
      <c r="O30" s="164"/>
      <c r="P30" s="195"/>
      <c r="Q30" s="164"/>
      <c r="R30" s="164"/>
      <c r="S30" s="164"/>
      <c r="T30" s="165"/>
      <c r="V30" s="161" t="e">
        <f>AVERAGE(W31,V28)</f>
        <v>#REF!</v>
      </c>
      <c r="W30" s="161" t="e">
        <f>V31</f>
        <v>#REF!</v>
      </c>
      <c r="X30" s="161">
        <v>2</v>
      </c>
    </row>
    <row r="31" spans="2:25" x14ac:dyDescent="0.25">
      <c r="B31" s="163" t="s">
        <v>185</v>
      </c>
      <c r="C31" s="194">
        <v>42.863700000000001</v>
      </c>
      <c r="D31" s="195"/>
      <c r="E31" s="164"/>
      <c r="F31" s="164"/>
      <c r="G31" s="164"/>
      <c r="H31" s="164"/>
      <c r="I31" s="164"/>
      <c r="J31" s="164"/>
      <c r="K31" s="164"/>
      <c r="L31" s="164"/>
      <c r="M31" s="164"/>
      <c r="N31" s="164"/>
      <c r="O31" s="164"/>
      <c r="P31" s="164"/>
      <c r="Q31" s="164"/>
      <c r="R31" s="164"/>
      <c r="S31" s="164"/>
      <c r="T31" s="165"/>
      <c r="V31" s="161" t="e">
        <f>W31*0.85</f>
        <v>#REF!</v>
      </c>
      <c r="W31" s="161" t="e">
        <f>MAX(#REF!,K29,#REF!,#REF!,K52,K10)</f>
        <v>#REF!</v>
      </c>
      <c r="X31" s="161">
        <v>1</v>
      </c>
      <c r="Y31" s="161" t="s">
        <v>194</v>
      </c>
    </row>
    <row r="32" spans="2:25" x14ac:dyDescent="0.25">
      <c r="B32" s="163" t="s">
        <v>186</v>
      </c>
      <c r="C32" s="194">
        <v>0</v>
      </c>
      <c r="D32" s="195"/>
      <c r="E32" s="164"/>
      <c r="F32" s="164"/>
      <c r="G32" s="164"/>
      <c r="H32" s="164"/>
      <c r="I32" s="164"/>
      <c r="J32" s="164"/>
      <c r="K32" s="164"/>
      <c r="L32" s="164"/>
      <c r="M32" s="164"/>
      <c r="N32" s="164"/>
      <c r="O32" s="164"/>
      <c r="P32" s="164"/>
      <c r="Q32" s="164"/>
      <c r="R32" s="164"/>
      <c r="S32" s="164"/>
      <c r="T32" s="165"/>
    </row>
    <row r="33" spans="2:25" ht="15.75" thickBot="1" x14ac:dyDescent="0.3">
      <c r="B33" s="213" t="s">
        <v>188</v>
      </c>
      <c r="C33" s="214"/>
      <c r="D33" s="214"/>
      <c r="E33" s="190">
        <f>SUM(C29:C32)</f>
        <v>44.076000000000001</v>
      </c>
      <c r="F33" s="166"/>
      <c r="G33" s="166"/>
      <c r="H33" s="166"/>
      <c r="I33" s="166"/>
      <c r="J33" s="166"/>
      <c r="K33" s="166"/>
      <c r="L33" s="166"/>
      <c r="M33" s="166"/>
      <c r="N33" s="166"/>
      <c r="O33" s="166"/>
      <c r="P33" s="166"/>
      <c r="Q33" s="166"/>
      <c r="R33" s="166"/>
      <c r="S33" s="166"/>
      <c r="T33" s="167"/>
      <c r="V33" s="218" t="s">
        <v>192</v>
      </c>
      <c r="W33" s="218"/>
      <c r="X33" s="180"/>
    </row>
    <row r="34" spans="2:25" ht="15.75" thickBot="1" x14ac:dyDescent="0.3">
      <c r="B34" s="204"/>
      <c r="C34" s="204"/>
      <c r="D34" s="204"/>
      <c r="E34" s="170"/>
      <c r="F34" s="170"/>
      <c r="G34" s="170"/>
      <c r="H34" s="170"/>
      <c r="I34" s="170"/>
      <c r="J34" s="170"/>
      <c r="K34" s="170"/>
      <c r="L34" s="170"/>
      <c r="M34" s="170"/>
      <c r="N34" s="170"/>
      <c r="O34" s="170"/>
      <c r="P34" s="170"/>
      <c r="Q34" s="170"/>
      <c r="R34" s="168"/>
      <c r="S34" s="168"/>
      <c r="T34" s="168"/>
      <c r="V34" s="161" t="e">
        <f>MIN(#REF!,O29,#REF!,#REF!,O52,O10)</f>
        <v>#REF!</v>
      </c>
      <c r="W34" s="161" t="e">
        <f>#REF!*0.15</f>
        <v>#REF!</v>
      </c>
      <c r="X34" s="161">
        <v>4</v>
      </c>
      <c r="Y34" s="161" t="s">
        <v>193</v>
      </c>
    </row>
    <row r="35" spans="2:25" ht="15.75" thickTop="1" x14ac:dyDescent="0.25">
      <c r="R35" s="164"/>
      <c r="S35" s="164"/>
      <c r="T35" s="164"/>
      <c r="V35" s="161" t="e">
        <f>W34</f>
        <v>#REF!</v>
      </c>
      <c r="W35" s="161" t="e">
        <f>AVERAGE(#REF!,V34)</f>
        <v>#REF!</v>
      </c>
      <c r="X35" s="161">
        <v>3</v>
      </c>
    </row>
    <row r="36" spans="2:25" x14ac:dyDescent="0.25">
      <c r="B36"/>
      <c r="C36"/>
      <c r="D36"/>
      <c r="E36"/>
      <c r="F36"/>
      <c r="G36"/>
      <c r="H36"/>
      <c r="I36"/>
      <c r="J36"/>
      <c r="K36"/>
      <c r="L36"/>
      <c r="M36"/>
      <c r="N36"/>
      <c r="O36"/>
      <c r="P36"/>
      <c r="Q36"/>
      <c r="R36"/>
      <c r="S36"/>
      <c r="T36"/>
    </row>
    <row r="47" spans="2:25" x14ac:dyDescent="0.25">
      <c r="B47"/>
      <c r="C47"/>
      <c r="D47"/>
      <c r="E47"/>
      <c r="F47"/>
      <c r="G47"/>
      <c r="H47"/>
      <c r="I47"/>
      <c r="J47"/>
      <c r="K47"/>
      <c r="L47"/>
      <c r="M47"/>
      <c r="N47"/>
      <c r="O47"/>
      <c r="P47"/>
      <c r="Q47"/>
      <c r="R47"/>
      <c r="S47"/>
      <c r="T47"/>
    </row>
    <row r="48" spans="2:25" x14ac:dyDescent="0.25">
      <c r="B48"/>
      <c r="C48"/>
      <c r="D48"/>
      <c r="E48"/>
      <c r="F48"/>
      <c r="G48"/>
      <c r="H48"/>
      <c r="I48"/>
      <c r="J48"/>
      <c r="K48"/>
      <c r="L48"/>
      <c r="M48"/>
      <c r="N48"/>
      <c r="O48"/>
      <c r="P48"/>
      <c r="Q48"/>
      <c r="R48"/>
      <c r="S48"/>
      <c r="T48"/>
    </row>
    <row r="49" spans="2:20" x14ac:dyDescent="0.25">
      <c r="B49"/>
      <c r="C49"/>
      <c r="D49"/>
      <c r="E49"/>
      <c r="F49"/>
      <c r="G49"/>
      <c r="H49"/>
      <c r="I49"/>
      <c r="J49"/>
      <c r="K49"/>
      <c r="L49"/>
      <c r="M49"/>
      <c r="N49"/>
      <c r="O49"/>
      <c r="P49"/>
      <c r="Q49"/>
      <c r="R49"/>
      <c r="S49"/>
      <c r="T49"/>
    </row>
    <row r="50" spans="2:20" x14ac:dyDescent="0.25">
      <c r="B50"/>
      <c r="C50"/>
      <c r="D50"/>
      <c r="E50"/>
      <c r="F50"/>
      <c r="G50"/>
      <c r="H50"/>
      <c r="I50"/>
      <c r="J50"/>
      <c r="K50"/>
      <c r="L50"/>
      <c r="M50"/>
      <c r="N50"/>
      <c r="O50"/>
      <c r="P50"/>
      <c r="Q50"/>
      <c r="R50"/>
      <c r="S50"/>
      <c r="T50"/>
    </row>
    <row r="51" spans="2:20" x14ac:dyDescent="0.25">
      <c r="B51"/>
      <c r="C51"/>
      <c r="D51"/>
      <c r="E51"/>
      <c r="F51"/>
      <c r="G51"/>
      <c r="H51"/>
      <c r="I51"/>
      <c r="J51"/>
      <c r="K51"/>
      <c r="L51"/>
      <c r="M51"/>
      <c r="N51"/>
      <c r="O51"/>
      <c r="P51"/>
      <c r="Q51"/>
      <c r="R51"/>
      <c r="S51"/>
      <c r="T51"/>
    </row>
    <row r="52" spans="2:20" x14ac:dyDescent="0.25">
      <c r="B52"/>
      <c r="C52"/>
      <c r="D52"/>
      <c r="E52"/>
      <c r="F52"/>
      <c r="G52"/>
      <c r="H52"/>
      <c r="I52"/>
      <c r="J52"/>
      <c r="K52"/>
      <c r="L52"/>
      <c r="M52"/>
      <c r="N52"/>
      <c r="O52"/>
      <c r="P52"/>
      <c r="Q52"/>
      <c r="R52"/>
      <c r="S52"/>
      <c r="T52"/>
    </row>
    <row r="53" spans="2:20" x14ac:dyDescent="0.25">
      <c r="B53"/>
      <c r="C53"/>
      <c r="D53"/>
      <c r="E53"/>
      <c r="F53"/>
      <c r="G53"/>
      <c r="H53"/>
      <c r="I53"/>
      <c r="J53"/>
      <c r="K53"/>
      <c r="L53"/>
      <c r="M53"/>
      <c r="N53"/>
      <c r="O53"/>
      <c r="P53"/>
      <c r="Q53"/>
      <c r="R53"/>
      <c r="S53"/>
      <c r="T53"/>
    </row>
    <row r="54" spans="2:20" x14ac:dyDescent="0.25">
      <c r="B54"/>
      <c r="C54"/>
      <c r="D54"/>
      <c r="E54"/>
      <c r="F54"/>
      <c r="G54"/>
      <c r="H54"/>
      <c r="I54"/>
      <c r="J54"/>
      <c r="K54"/>
      <c r="L54"/>
      <c r="M54"/>
      <c r="N54"/>
      <c r="O54"/>
      <c r="P54"/>
      <c r="Q54"/>
      <c r="R54"/>
      <c r="S54"/>
      <c r="T54"/>
    </row>
    <row r="55" spans="2:20" x14ac:dyDescent="0.25">
      <c r="B55"/>
      <c r="C55"/>
      <c r="D55"/>
      <c r="E55"/>
      <c r="F55"/>
      <c r="G55"/>
      <c r="H55"/>
      <c r="I55"/>
      <c r="J55"/>
      <c r="K55"/>
      <c r="L55"/>
      <c r="M55"/>
      <c r="N55"/>
      <c r="O55"/>
      <c r="P55"/>
      <c r="Q55"/>
      <c r="R55"/>
      <c r="S55"/>
      <c r="T55"/>
    </row>
    <row r="56" spans="2:20" x14ac:dyDescent="0.25">
      <c r="B56"/>
      <c r="C56"/>
      <c r="D56"/>
      <c r="E56"/>
      <c r="F56"/>
      <c r="G56"/>
      <c r="H56"/>
      <c r="I56"/>
      <c r="J56"/>
      <c r="K56"/>
      <c r="L56"/>
      <c r="M56"/>
      <c r="N56"/>
      <c r="O56"/>
      <c r="P56"/>
      <c r="Q56"/>
      <c r="R56"/>
      <c r="S56"/>
      <c r="T56"/>
    </row>
    <row r="57" spans="2:20" x14ac:dyDescent="0.25">
      <c r="B57"/>
      <c r="C57"/>
      <c r="D57"/>
      <c r="E57"/>
      <c r="F57"/>
      <c r="G57"/>
      <c r="H57"/>
      <c r="I57"/>
      <c r="J57"/>
      <c r="K57"/>
      <c r="L57"/>
      <c r="M57"/>
      <c r="N57"/>
      <c r="O57"/>
      <c r="P57"/>
      <c r="Q57"/>
      <c r="R57"/>
      <c r="S57"/>
      <c r="T57"/>
    </row>
    <row r="58" spans="2:20" x14ac:dyDescent="0.25">
      <c r="B58"/>
      <c r="C58"/>
      <c r="D58"/>
      <c r="E58"/>
      <c r="F58"/>
      <c r="G58"/>
      <c r="H58"/>
      <c r="I58"/>
      <c r="J58"/>
      <c r="K58"/>
      <c r="L58"/>
      <c r="M58"/>
      <c r="N58"/>
      <c r="O58"/>
      <c r="P58"/>
      <c r="Q58"/>
      <c r="R58"/>
      <c r="S58"/>
      <c r="T58"/>
    </row>
    <row r="59" spans="2:20" x14ac:dyDescent="0.25">
      <c r="B59"/>
      <c r="C59"/>
      <c r="D59"/>
      <c r="E59"/>
      <c r="F59"/>
      <c r="G59"/>
      <c r="H59"/>
      <c r="I59"/>
      <c r="J59"/>
      <c r="K59"/>
      <c r="L59"/>
      <c r="M59"/>
      <c r="N59"/>
      <c r="O59"/>
      <c r="P59"/>
      <c r="Q59"/>
      <c r="R59"/>
      <c r="S59"/>
      <c r="T59"/>
    </row>
    <row r="60" spans="2:20" x14ac:dyDescent="0.25">
      <c r="B60"/>
      <c r="C60"/>
      <c r="D60"/>
      <c r="E60"/>
      <c r="F60"/>
      <c r="G60"/>
      <c r="H60"/>
      <c r="I60"/>
      <c r="J60"/>
      <c r="K60"/>
      <c r="L60"/>
      <c r="M60"/>
      <c r="N60"/>
      <c r="O60"/>
      <c r="P60"/>
      <c r="Q60"/>
      <c r="R60"/>
      <c r="S60"/>
      <c r="T60"/>
    </row>
    <row r="61" spans="2:20" x14ac:dyDescent="0.25">
      <c r="B61"/>
      <c r="C61"/>
      <c r="D61"/>
      <c r="E61"/>
      <c r="F61"/>
      <c r="G61"/>
      <c r="H61"/>
      <c r="I61"/>
      <c r="J61"/>
      <c r="K61"/>
      <c r="L61"/>
      <c r="M61"/>
      <c r="N61"/>
      <c r="O61"/>
      <c r="P61"/>
      <c r="Q61"/>
      <c r="R61"/>
      <c r="S61"/>
      <c r="T61"/>
    </row>
  </sheetData>
  <mergeCells count="56">
    <mergeCell ref="B33:D33"/>
    <mergeCell ref="V33:W33"/>
    <mergeCell ref="B34:D34"/>
    <mergeCell ref="G28:I28"/>
    <mergeCell ref="K28:M28"/>
    <mergeCell ref="O28:Q28"/>
    <mergeCell ref="R28:T28"/>
    <mergeCell ref="B25:T25"/>
    <mergeCell ref="C26:F26"/>
    <mergeCell ref="G26:I26"/>
    <mergeCell ref="K26:M26"/>
    <mergeCell ref="O26:Q27"/>
    <mergeCell ref="R26:T27"/>
    <mergeCell ref="V27:W27"/>
    <mergeCell ref="R9:T9"/>
    <mergeCell ref="B11:D11"/>
    <mergeCell ref="B10:D10"/>
    <mergeCell ref="C9:F9"/>
    <mergeCell ref="G9:I9"/>
    <mergeCell ref="K9:M9"/>
    <mergeCell ref="O9:Q9"/>
    <mergeCell ref="B14:T14"/>
    <mergeCell ref="C15:F16"/>
    <mergeCell ref="G15:I15"/>
    <mergeCell ref="K15:M15"/>
    <mergeCell ref="O15:Q16"/>
    <mergeCell ref="R15:T16"/>
    <mergeCell ref="G17:I17"/>
    <mergeCell ref="K17:M17"/>
    <mergeCell ref="B8:T8"/>
    <mergeCell ref="D5:G5"/>
    <mergeCell ref="H5:I5"/>
    <mergeCell ref="J5:K5"/>
    <mergeCell ref="P5:R5"/>
    <mergeCell ref="S5:T5"/>
    <mergeCell ref="D6:G6"/>
    <mergeCell ref="H6:I6"/>
    <mergeCell ref="J6:K6"/>
    <mergeCell ref="P6:R6"/>
    <mergeCell ref="S6:T6"/>
    <mergeCell ref="C2:T2"/>
    <mergeCell ref="C3:C4"/>
    <mergeCell ref="D3:G4"/>
    <mergeCell ref="H3:K3"/>
    <mergeCell ref="L3:N3"/>
    <mergeCell ref="O3:O4"/>
    <mergeCell ref="P3:R4"/>
    <mergeCell ref="S3:T4"/>
    <mergeCell ref="H4:I4"/>
    <mergeCell ref="J4:K4"/>
    <mergeCell ref="B23:D23"/>
    <mergeCell ref="O17:Q17"/>
    <mergeCell ref="R17:T17"/>
    <mergeCell ref="G19:I19"/>
    <mergeCell ref="K19:M19"/>
    <mergeCell ref="B22:D22"/>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61"/>
  <sheetViews>
    <sheetView topLeftCell="B2" workbookViewId="0"/>
  </sheetViews>
  <sheetFormatPr defaultColWidth="9.140625" defaultRowHeight="15" x14ac:dyDescent="0.25"/>
  <cols>
    <col min="1" max="1" width="44.85546875" style="76" hidden="1" customWidth="1"/>
    <col min="2" max="2" width="69.140625" style="77" customWidth="1"/>
    <col min="3" max="3" width="17.28515625" style="77" customWidth="1"/>
    <col min="4" max="20" width="25.7109375" style="76" customWidth="1"/>
    <col min="21" max="21" width="15.28515625" style="76" customWidth="1"/>
    <col min="22" max="22" width="147.140625" style="76" customWidth="1"/>
    <col min="23" max="76" width="9.140625" style="76" customWidth="1"/>
    <col min="77" max="16384" width="9.140625" style="76"/>
  </cols>
  <sheetData>
    <row r="1" spans="1:24" ht="46.5" hidden="1" x14ac:dyDescent="0.7">
      <c r="B1" s="245" t="s">
        <v>96</v>
      </c>
      <c r="C1" s="245"/>
      <c r="D1" s="245"/>
      <c r="E1" s="245"/>
      <c r="F1" s="245"/>
      <c r="G1" s="245"/>
      <c r="H1" s="245"/>
      <c r="I1" s="245"/>
      <c r="J1" s="245"/>
      <c r="K1" s="245"/>
      <c r="L1" s="245"/>
      <c r="M1" s="245"/>
      <c r="N1" s="245"/>
      <c r="O1" s="245"/>
      <c r="P1" s="245"/>
      <c r="Q1" s="245"/>
      <c r="R1" s="245"/>
      <c r="S1" s="245"/>
      <c r="T1" s="245"/>
    </row>
    <row r="2" spans="1:24" s="77" customFormat="1" ht="17.25" customHeight="1" thickBot="1" x14ac:dyDescent="0.3">
      <c r="B2" s="78" t="s">
        <v>96</v>
      </c>
      <c r="C2" s="78"/>
    </row>
    <row r="3" spans="1:24" s="77" customFormat="1" ht="84.75" thickBot="1" x14ac:dyDescent="0.4">
      <c r="A3" s="79"/>
      <c r="B3" s="80"/>
      <c r="C3" s="81"/>
      <c r="D3" s="82" t="s">
        <v>90</v>
      </c>
      <c r="E3" s="83" t="s">
        <v>101</v>
      </c>
      <c r="F3" s="84" t="s">
        <v>81</v>
      </c>
      <c r="G3" s="82" t="s">
        <v>82</v>
      </c>
      <c r="H3" s="82" t="s">
        <v>78</v>
      </c>
      <c r="I3" s="82" t="s">
        <v>87</v>
      </c>
      <c r="J3" s="82" t="s">
        <v>79</v>
      </c>
      <c r="K3" s="82" t="s">
        <v>86</v>
      </c>
      <c r="L3" s="82" t="s">
        <v>169</v>
      </c>
      <c r="M3" s="85"/>
      <c r="N3" s="82" t="s">
        <v>171</v>
      </c>
      <c r="O3" s="82" t="s">
        <v>85</v>
      </c>
      <c r="P3" s="82" t="s">
        <v>172</v>
      </c>
      <c r="Q3" s="86" t="s">
        <v>172</v>
      </c>
      <c r="R3" s="82" t="s">
        <v>173</v>
      </c>
      <c r="S3" s="82" t="s">
        <v>84</v>
      </c>
      <c r="T3" s="82" t="s">
        <v>80</v>
      </c>
      <c r="U3" s="87" t="s">
        <v>83</v>
      </c>
      <c r="V3" s="88"/>
    </row>
    <row r="4" spans="1:24" s="77" customFormat="1" ht="82.5" customHeight="1" thickBot="1" x14ac:dyDescent="0.5">
      <c r="A4" s="89" t="s">
        <v>125</v>
      </c>
      <c r="B4" s="90" t="s">
        <v>0</v>
      </c>
      <c r="C4" s="90" t="s">
        <v>163</v>
      </c>
      <c r="D4" s="91"/>
      <c r="E4" s="92"/>
      <c r="F4" s="90" t="s">
        <v>164</v>
      </c>
      <c r="G4" s="92"/>
      <c r="H4" s="90" t="s">
        <v>165</v>
      </c>
      <c r="I4" s="92"/>
      <c r="J4" s="90" t="s">
        <v>166</v>
      </c>
      <c r="K4" s="92"/>
      <c r="L4" s="90" t="s">
        <v>92</v>
      </c>
      <c r="M4" s="92"/>
      <c r="N4" s="90" t="s">
        <v>170</v>
      </c>
      <c r="O4" s="92"/>
      <c r="P4" s="90" t="s">
        <v>93</v>
      </c>
      <c r="Q4" s="92"/>
      <c r="R4" s="90" t="s">
        <v>174</v>
      </c>
      <c r="S4" s="92"/>
      <c r="T4" s="90" t="s">
        <v>94</v>
      </c>
      <c r="U4" s="93"/>
      <c r="V4" s="94" t="s">
        <v>107</v>
      </c>
    </row>
    <row r="5" spans="1:24" s="104" customFormat="1" ht="45" customHeight="1" x14ac:dyDescent="0.25">
      <c r="A5" s="95" t="s">
        <v>127</v>
      </c>
      <c r="B5" s="82" t="s">
        <v>76</v>
      </c>
      <c r="C5" s="96">
        <v>0.1111</v>
      </c>
      <c r="D5" s="97">
        <v>0</v>
      </c>
      <c r="E5" s="98" t="s">
        <v>102</v>
      </c>
      <c r="F5" s="97">
        <v>3</v>
      </c>
      <c r="G5" s="99" t="s">
        <v>137</v>
      </c>
      <c r="H5" s="100">
        <v>3</v>
      </c>
      <c r="I5" s="99" t="s">
        <v>140</v>
      </c>
      <c r="J5" s="100">
        <v>4</v>
      </c>
      <c r="K5" s="99" t="s">
        <v>138</v>
      </c>
      <c r="L5" s="100">
        <v>2</v>
      </c>
      <c r="M5" s="99" t="s">
        <v>136</v>
      </c>
      <c r="N5" s="100">
        <v>3</v>
      </c>
      <c r="O5" s="99" t="s">
        <v>135</v>
      </c>
      <c r="P5" s="100">
        <v>2</v>
      </c>
      <c r="Q5" s="99" t="s">
        <v>136</v>
      </c>
      <c r="R5" s="100">
        <v>3</v>
      </c>
      <c r="S5" s="99" t="s">
        <v>135</v>
      </c>
      <c r="T5" s="100">
        <v>1</v>
      </c>
      <c r="U5" s="101" t="s">
        <v>142</v>
      </c>
      <c r="V5" s="102" t="s">
        <v>126</v>
      </c>
      <c r="W5" s="103" t="s">
        <v>123</v>
      </c>
    </row>
    <row r="6" spans="1:24" s="104" customFormat="1" ht="45" customHeight="1" x14ac:dyDescent="0.25">
      <c r="A6" s="95" t="s">
        <v>127</v>
      </c>
      <c r="B6" s="82" t="s">
        <v>167</v>
      </c>
      <c r="C6" s="96">
        <v>0.1111</v>
      </c>
      <c r="D6" s="97">
        <v>0</v>
      </c>
      <c r="E6" s="98" t="s">
        <v>103</v>
      </c>
      <c r="F6" s="97">
        <v>4</v>
      </c>
      <c r="G6" s="98" t="s">
        <v>134</v>
      </c>
      <c r="H6" s="97">
        <v>2</v>
      </c>
      <c r="I6" s="98" t="s">
        <v>141</v>
      </c>
      <c r="J6" s="97">
        <v>3</v>
      </c>
      <c r="K6" s="98"/>
      <c r="L6" s="97">
        <v>2</v>
      </c>
      <c r="M6" s="98" t="s">
        <v>144</v>
      </c>
      <c r="N6" s="97">
        <v>2</v>
      </c>
      <c r="O6" s="98" t="s">
        <v>144</v>
      </c>
      <c r="P6" s="97">
        <v>4</v>
      </c>
      <c r="Q6" s="98" t="s">
        <v>145</v>
      </c>
      <c r="R6" s="97">
        <v>4</v>
      </c>
      <c r="S6" s="98" t="s">
        <v>145</v>
      </c>
      <c r="T6" s="97">
        <v>3</v>
      </c>
      <c r="U6" s="105" t="s">
        <v>143</v>
      </c>
      <c r="V6" s="102" t="s">
        <v>124</v>
      </c>
      <c r="W6" s="106"/>
      <c r="X6" s="104" t="s">
        <v>122</v>
      </c>
    </row>
    <row r="7" spans="1:24" s="104" customFormat="1" ht="45" customHeight="1" x14ac:dyDescent="0.25">
      <c r="A7" s="95" t="s">
        <v>127</v>
      </c>
      <c r="B7" s="82" t="s">
        <v>168</v>
      </c>
      <c r="C7" s="96">
        <v>0.1111</v>
      </c>
      <c r="D7" s="97">
        <v>0</v>
      </c>
      <c r="E7" s="98" t="s">
        <v>104</v>
      </c>
      <c r="F7" s="97">
        <v>3</v>
      </c>
      <c r="G7" s="98" t="s">
        <v>133</v>
      </c>
      <c r="H7" s="97">
        <v>3</v>
      </c>
      <c r="I7" s="98" t="s">
        <v>133</v>
      </c>
      <c r="J7" s="97">
        <v>4</v>
      </c>
      <c r="K7" s="107" t="s">
        <v>146</v>
      </c>
      <c r="L7" s="97">
        <v>4</v>
      </c>
      <c r="M7" s="107" t="s">
        <v>146</v>
      </c>
      <c r="N7" s="97">
        <v>4</v>
      </c>
      <c r="O7" s="107" t="s">
        <v>146</v>
      </c>
      <c r="P7" s="97">
        <v>4</v>
      </c>
      <c r="Q7" s="107" t="s">
        <v>146</v>
      </c>
      <c r="R7" s="97">
        <v>4</v>
      </c>
      <c r="S7" s="107" t="s">
        <v>146</v>
      </c>
      <c r="T7" s="97">
        <v>4</v>
      </c>
      <c r="U7" s="108" t="s">
        <v>146</v>
      </c>
      <c r="V7" s="102" t="s">
        <v>118</v>
      </c>
      <c r="W7" s="77"/>
      <c r="X7" s="77"/>
    </row>
    <row r="8" spans="1:24" s="104" customFormat="1" ht="45" customHeight="1" x14ac:dyDescent="0.25">
      <c r="A8" s="95" t="s">
        <v>129</v>
      </c>
      <c r="B8" s="82" t="s">
        <v>117</v>
      </c>
      <c r="C8" s="96">
        <v>0.1111</v>
      </c>
      <c r="D8" s="109">
        <v>0</v>
      </c>
      <c r="E8" s="110" t="s">
        <v>102</v>
      </c>
      <c r="F8" s="109">
        <v>4</v>
      </c>
      <c r="G8" s="110" t="s">
        <v>132</v>
      </c>
      <c r="H8" s="111">
        <v>3</v>
      </c>
      <c r="I8" s="112" t="s">
        <v>151</v>
      </c>
      <c r="J8" s="111">
        <v>2</v>
      </c>
      <c r="K8" s="112" t="s">
        <v>150</v>
      </c>
      <c r="L8" s="111">
        <v>3</v>
      </c>
      <c r="M8" s="112" t="s">
        <v>149</v>
      </c>
      <c r="N8" s="111">
        <v>3</v>
      </c>
      <c r="O8" s="112" t="s">
        <v>149</v>
      </c>
      <c r="P8" s="111">
        <v>4</v>
      </c>
      <c r="Q8" s="112" t="s">
        <v>148</v>
      </c>
      <c r="R8" s="111">
        <v>4</v>
      </c>
      <c r="S8" s="112" t="s">
        <v>148</v>
      </c>
      <c r="T8" s="111">
        <v>2</v>
      </c>
      <c r="U8" s="108" t="s">
        <v>147</v>
      </c>
      <c r="V8" s="113" t="s">
        <v>121</v>
      </c>
      <c r="W8" s="77"/>
      <c r="X8" s="77"/>
    </row>
    <row r="9" spans="1:24" s="104" customFormat="1" ht="45" customHeight="1" x14ac:dyDescent="0.25">
      <c r="A9" s="95" t="s">
        <v>129</v>
      </c>
      <c r="B9" s="82" t="s">
        <v>162</v>
      </c>
      <c r="C9" s="96">
        <v>0.1111</v>
      </c>
      <c r="D9" s="109">
        <v>4</v>
      </c>
      <c r="E9" s="110" t="s">
        <v>105</v>
      </c>
      <c r="F9" s="109">
        <v>3</v>
      </c>
      <c r="G9" s="110" t="s">
        <v>108</v>
      </c>
      <c r="H9" s="109">
        <v>3</v>
      </c>
      <c r="I9" s="110" t="s">
        <v>109</v>
      </c>
      <c r="J9" s="109">
        <v>3</v>
      </c>
      <c r="K9" s="110" t="s">
        <v>110</v>
      </c>
      <c r="L9" s="109">
        <v>2</v>
      </c>
      <c r="M9" s="110" t="s">
        <v>111</v>
      </c>
      <c r="N9" s="109">
        <v>1</v>
      </c>
      <c r="O9" s="110" t="s">
        <v>112</v>
      </c>
      <c r="P9" s="109">
        <v>2</v>
      </c>
      <c r="Q9" s="110" t="s">
        <v>113</v>
      </c>
      <c r="R9" s="109">
        <v>1</v>
      </c>
      <c r="S9" s="110" t="s">
        <v>114</v>
      </c>
      <c r="T9" s="109">
        <v>2</v>
      </c>
      <c r="U9" s="108" t="s">
        <v>115</v>
      </c>
      <c r="V9" s="114" t="s">
        <v>131</v>
      </c>
      <c r="W9" s="77"/>
      <c r="X9" s="77"/>
    </row>
    <row r="10" spans="1:24" s="104" customFormat="1" ht="45" customHeight="1" x14ac:dyDescent="0.25">
      <c r="A10" s="95" t="s">
        <v>129</v>
      </c>
      <c r="B10" s="82" t="s">
        <v>175</v>
      </c>
      <c r="C10" s="96">
        <v>0.1111</v>
      </c>
      <c r="D10" s="109">
        <v>4</v>
      </c>
      <c r="E10" s="110" t="s">
        <v>106</v>
      </c>
      <c r="F10" s="109">
        <v>1</v>
      </c>
      <c r="G10" s="110" t="s">
        <v>152</v>
      </c>
      <c r="H10" s="109">
        <v>1</v>
      </c>
      <c r="I10" s="110" t="s">
        <v>152</v>
      </c>
      <c r="J10" s="109">
        <v>3</v>
      </c>
      <c r="K10" s="110" t="s">
        <v>153</v>
      </c>
      <c r="L10" s="109">
        <v>3</v>
      </c>
      <c r="M10" s="110" t="s">
        <v>153</v>
      </c>
      <c r="N10" s="109">
        <v>3</v>
      </c>
      <c r="O10" s="110" t="s">
        <v>153</v>
      </c>
      <c r="P10" s="109">
        <v>3</v>
      </c>
      <c r="Q10" s="110" t="s">
        <v>153</v>
      </c>
      <c r="R10" s="109">
        <v>3</v>
      </c>
      <c r="S10" s="110" t="s">
        <v>153</v>
      </c>
      <c r="T10" s="109">
        <v>3</v>
      </c>
      <c r="U10" s="115" t="s">
        <v>153</v>
      </c>
      <c r="V10" s="116" t="s">
        <v>154</v>
      </c>
      <c r="W10" s="77"/>
      <c r="X10" s="77"/>
    </row>
    <row r="11" spans="1:24" s="104" customFormat="1" ht="45" customHeight="1" x14ac:dyDescent="0.25">
      <c r="A11" s="95" t="s">
        <v>129</v>
      </c>
      <c r="B11" s="82" t="s">
        <v>128</v>
      </c>
      <c r="C11" s="96">
        <v>0.1111</v>
      </c>
      <c r="D11" s="109">
        <v>4</v>
      </c>
      <c r="E11" s="110" t="s">
        <v>156</v>
      </c>
      <c r="F11" s="109">
        <v>3</v>
      </c>
      <c r="G11" s="110" t="s">
        <v>155</v>
      </c>
      <c r="H11" s="109">
        <v>2</v>
      </c>
      <c r="I11" s="110" t="s">
        <v>157</v>
      </c>
      <c r="J11" s="109">
        <v>0</v>
      </c>
      <c r="K11" s="117" t="s">
        <v>139</v>
      </c>
      <c r="L11" s="109">
        <v>3</v>
      </c>
      <c r="M11" s="110" t="s">
        <v>155</v>
      </c>
      <c r="N11" s="109">
        <v>2</v>
      </c>
      <c r="O11" s="110" t="s">
        <v>157</v>
      </c>
      <c r="P11" s="109">
        <v>3</v>
      </c>
      <c r="Q11" s="110" t="s">
        <v>155</v>
      </c>
      <c r="R11" s="109">
        <v>2</v>
      </c>
      <c r="S11" s="110" t="s">
        <v>157</v>
      </c>
      <c r="T11" s="109">
        <v>3</v>
      </c>
      <c r="U11" s="115" t="s">
        <v>155</v>
      </c>
      <c r="V11" s="114" t="s">
        <v>119</v>
      </c>
      <c r="W11" s="77"/>
      <c r="X11" s="77"/>
    </row>
    <row r="12" spans="1:24" s="104" customFormat="1" ht="45" customHeight="1" x14ac:dyDescent="0.25">
      <c r="A12" s="95" t="s">
        <v>129</v>
      </c>
      <c r="B12" s="82" t="s">
        <v>176</v>
      </c>
      <c r="C12" s="96">
        <v>0.1111</v>
      </c>
      <c r="D12" s="109">
        <v>1</v>
      </c>
      <c r="E12" s="110" t="s">
        <v>99</v>
      </c>
      <c r="F12" s="109">
        <v>2</v>
      </c>
      <c r="G12" s="110" t="s">
        <v>158</v>
      </c>
      <c r="H12" s="109">
        <v>2</v>
      </c>
      <c r="I12" s="110" t="s">
        <v>158</v>
      </c>
      <c r="J12" s="109">
        <v>3</v>
      </c>
      <c r="K12" s="110" t="s">
        <v>100</v>
      </c>
      <c r="L12" s="109">
        <v>2</v>
      </c>
      <c r="M12" s="110" t="s">
        <v>159</v>
      </c>
      <c r="N12" s="109">
        <v>2</v>
      </c>
      <c r="O12" s="110" t="s">
        <v>159</v>
      </c>
      <c r="P12" s="109">
        <v>3</v>
      </c>
      <c r="Q12" s="110" t="s">
        <v>100</v>
      </c>
      <c r="R12" s="109">
        <v>3</v>
      </c>
      <c r="S12" s="110" t="s">
        <v>100</v>
      </c>
      <c r="T12" s="109">
        <v>3</v>
      </c>
      <c r="U12" s="115" t="s">
        <v>100</v>
      </c>
      <c r="V12" s="118" t="s">
        <v>120</v>
      </c>
      <c r="W12" s="77"/>
      <c r="X12" s="77"/>
    </row>
    <row r="13" spans="1:24" s="104" customFormat="1" ht="45" customHeight="1" x14ac:dyDescent="0.25">
      <c r="A13" s="157"/>
      <c r="B13" s="84" t="s">
        <v>192</v>
      </c>
      <c r="C13" s="96"/>
      <c r="D13" s="122">
        <v>4</v>
      </c>
      <c r="E13" s="110" t="s">
        <v>195</v>
      </c>
      <c r="F13" s="122"/>
      <c r="G13" s="123"/>
      <c r="H13" s="122"/>
      <c r="I13" s="123"/>
      <c r="J13" s="122"/>
      <c r="K13" s="123"/>
      <c r="L13" s="122"/>
      <c r="M13" s="123"/>
      <c r="N13" s="122"/>
      <c r="O13" s="123"/>
      <c r="P13" s="122"/>
      <c r="Q13" s="123"/>
      <c r="R13" s="122"/>
      <c r="S13" s="123"/>
      <c r="T13" s="122"/>
      <c r="U13" s="158"/>
      <c r="V13" s="118"/>
      <c r="W13" s="77"/>
      <c r="X13" s="77"/>
    </row>
    <row r="14" spans="1:24" s="104" customFormat="1" ht="45" customHeight="1" thickBot="1" x14ac:dyDescent="0.3">
      <c r="A14" s="119" t="s">
        <v>130</v>
      </c>
      <c r="B14" s="84" t="s">
        <v>116</v>
      </c>
      <c r="C14" s="96">
        <v>0.1111</v>
      </c>
      <c r="D14" s="120" t="s">
        <v>161</v>
      </c>
      <c r="E14" s="121"/>
      <c r="F14" s="120" t="s">
        <v>161</v>
      </c>
      <c r="G14" s="121"/>
      <c r="H14" s="120" t="s">
        <v>161</v>
      </c>
      <c r="I14" s="121"/>
      <c r="J14" s="122" t="s">
        <v>161</v>
      </c>
      <c r="K14" s="123"/>
      <c r="L14" s="122" t="s">
        <v>161</v>
      </c>
      <c r="M14" s="123"/>
      <c r="N14" s="122" t="s">
        <v>161</v>
      </c>
      <c r="O14" s="123"/>
      <c r="P14" s="122" t="s">
        <v>161</v>
      </c>
      <c r="Q14" s="123"/>
      <c r="R14" s="122" t="s">
        <v>161</v>
      </c>
      <c r="S14" s="123"/>
      <c r="T14" s="124" t="s">
        <v>161</v>
      </c>
      <c r="U14" s="108"/>
      <c r="V14" s="125"/>
    </row>
    <row r="15" spans="1:24" s="104" customFormat="1" ht="45" customHeight="1" thickBot="1" x14ac:dyDescent="0.3">
      <c r="A15" s="126"/>
      <c r="B15" s="127" t="s">
        <v>22</v>
      </c>
      <c r="C15" s="128">
        <f>SUM(C5:C14)</f>
        <v>0.9998999999999999</v>
      </c>
      <c r="D15" s="129">
        <f>ROUND($C$5*D5+D6*$C$6+$C$7*D7+D8*$C$8+$C$9*D9+D10*$C$10+$C$11*D11+D12*$C$12,1)</f>
        <v>1.4</v>
      </c>
      <c r="E15" s="129"/>
      <c r="F15" s="129">
        <f>ROUND($C$5*F5+F6*$C$6+$C$7*F7+F8*$C$8+$C$9*F9+F10*$C$10+$C$11*F11+F12*$C$12,1)</f>
        <v>2.6</v>
      </c>
      <c r="G15" s="130"/>
      <c r="H15" s="129">
        <f>ROUND($C$5*H5+H6*$C$6+$C$7*H7+H8*$C$8+$C$9*H9+H10*$C$10+$C$11*H11+H12*$C$12,1)</f>
        <v>2.1</v>
      </c>
      <c r="I15" s="129" t="e">
        <f>AVERAGE(I5:I14)</f>
        <v>#DIV/0!</v>
      </c>
      <c r="J15" s="129">
        <f>ROUND($C$5*J5+J6*$C$6+$C$7*J7+J8*$C$8+$C$9*J9+J10*$C$10+$C$11*J11+J12*$C$12,1)</f>
        <v>2.4</v>
      </c>
      <c r="K15" s="129" t="e">
        <f>AVERAGE(K5:K14)</f>
        <v>#DIV/0!</v>
      </c>
      <c r="L15" s="129">
        <f>ROUND($C$5*L5+L6*$C$6+$C$7*L7+L8*$C$8+$C$9*L9+L10*$C$10+$C$11*L11+L12*$C$12,1)</f>
        <v>2.2999999999999998</v>
      </c>
      <c r="M15" s="129" t="e">
        <f>AVERAGE(M5:M14)</f>
        <v>#DIV/0!</v>
      </c>
      <c r="N15" s="129">
        <f>ROUND($C$5*N5+N6*$C$6+$C$7*N7+N8*$C$8+$C$9*N9+N10*$C$10+$C$11*N11+N12*$C$12,1)</f>
        <v>2.2000000000000002</v>
      </c>
      <c r="O15" s="129" t="e">
        <f>AVERAGE(O5:O14)</f>
        <v>#DIV/0!</v>
      </c>
      <c r="P15" s="129">
        <f>ROUND($C$5*P5+P6*$C$6+$C$7*P7+P8*$C$8+$C$9*P9+P10*$C$10+$C$11*P11+P12*$C$12,1)</f>
        <v>2.8</v>
      </c>
      <c r="Q15" s="129" t="e">
        <f>AVERAGE(Q5:Q14)</f>
        <v>#DIV/0!</v>
      </c>
      <c r="R15" s="129">
        <f>ROUND($C$5*R5+R6*$C$6+$C$7*R7+R8*$C$8+$C$9*R9+R10*$C$10+$C$11*R11+R12*$C$12,1)</f>
        <v>2.7</v>
      </c>
      <c r="S15" s="129" t="e">
        <f>AVERAGE(S5:S14)</f>
        <v>#DIV/0!</v>
      </c>
      <c r="T15" s="131">
        <f>ROUND($C$5*T5+T6*$C$6+$C$7*T7+T8*$C$8+$C$9*T9+T10*$C$10+$C$11*T11+T12*$C$12,1)</f>
        <v>2.2999999999999998</v>
      </c>
      <c r="U15" s="132"/>
      <c r="V15" s="133"/>
    </row>
    <row r="16" spans="1:24" ht="34.5" customHeight="1" thickBot="1" x14ac:dyDescent="0.3">
      <c r="D16" s="77"/>
      <c r="E16" s="77"/>
      <c r="F16" s="77"/>
      <c r="G16" s="77"/>
      <c r="H16" s="77"/>
      <c r="I16" s="77"/>
      <c r="J16" s="77"/>
      <c r="K16" s="77"/>
      <c r="L16" s="77"/>
      <c r="M16" s="77"/>
      <c r="N16" s="77"/>
      <c r="O16" s="77"/>
      <c r="P16" s="77"/>
      <c r="Q16" s="77"/>
      <c r="R16" s="77"/>
      <c r="S16" s="77"/>
      <c r="T16" s="77"/>
      <c r="U16" s="134"/>
    </row>
    <row r="17" spans="2:21" ht="42" customHeight="1" x14ac:dyDescent="0.25">
      <c r="D17" s="246" t="s">
        <v>95</v>
      </c>
      <c r="E17" s="247"/>
      <c r="F17" s="247"/>
      <c r="G17" s="247"/>
      <c r="H17" s="247"/>
      <c r="I17" s="247"/>
      <c r="J17" s="247"/>
      <c r="K17" s="247"/>
      <c r="L17" s="248"/>
      <c r="M17" s="77"/>
      <c r="N17" s="77"/>
      <c r="O17" s="77"/>
      <c r="P17" s="251" t="s">
        <v>160</v>
      </c>
      <c r="Q17" s="252"/>
      <c r="R17" s="253"/>
      <c r="S17" s="135"/>
      <c r="T17" s="135"/>
      <c r="U17" s="134"/>
    </row>
    <row r="18" spans="2:21" s="142" customFormat="1" ht="45" customHeight="1" x14ac:dyDescent="0.25">
      <c r="B18" s="77"/>
      <c r="C18" s="77"/>
      <c r="D18" s="136" t="s">
        <v>89</v>
      </c>
      <c r="E18" s="137"/>
      <c r="F18" s="137"/>
      <c r="G18" s="138"/>
      <c r="H18" s="138" t="s">
        <v>91</v>
      </c>
      <c r="I18" s="137"/>
      <c r="J18" s="137"/>
      <c r="K18" s="139"/>
      <c r="L18" s="138" t="s">
        <v>97</v>
      </c>
      <c r="M18" s="77"/>
      <c r="N18" s="77"/>
      <c r="O18" s="77"/>
      <c r="P18" s="136" t="s">
        <v>127</v>
      </c>
      <c r="Q18" s="137"/>
      <c r="R18" s="140" t="s">
        <v>129</v>
      </c>
      <c r="S18" s="135"/>
      <c r="T18" s="135"/>
      <c r="U18" s="141"/>
    </row>
    <row r="19" spans="2:21" ht="45" customHeight="1" thickBot="1" x14ac:dyDescent="0.3">
      <c r="D19" s="143">
        <v>0</v>
      </c>
      <c r="E19" s="144"/>
      <c r="F19" s="144">
        <v>1</v>
      </c>
      <c r="G19" s="144"/>
      <c r="H19" s="144">
        <v>2</v>
      </c>
      <c r="I19" s="144"/>
      <c r="J19" s="144">
        <v>3</v>
      </c>
      <c r="K19" s="145"/>
      <c r="L19" s="144">
        <v>4</v>
      </c>
      <c r="M19" s="77"/>
      <c r="N19" s="77"/>
      <c r="O19" s="77"/>
      <c r="P19" s="143">
        <v>4</v>
      </c>
      <c r="Q19" s="146"/>
      <c r="R19" s="147">
        <v>4</v>
      </c>
      <c r="S19" s="135"/>
      <c r="T19" s="135"/>
      <c r="U19" s="134"/>
    </row>
    <row r="20" spans="2:21" x14ac:dyDescent="0.25">
      <c r="D20" s="135"/>
      <c r="E20" s="135"/>
      <c r="F20" s="135"/>
      <c r="G20" s="135"/>
      <c r="H20" s="135"/>
      <c r="I20" s="135"/>
      <c r="J20" s="135"/>
      <c r="K20" s="135"/>
      <c r="L20" s="135"/>
      <c r="M20" s="135"/>
      <c r="N20" s="135"/>
      <c r="O20" s="135"/>
      <c r="P20" s="135"/>
      <c r="Q20" s="135"/>
      <c r="R20" s="135"/>
      <c r="S20" s="135"/>
      <c r="T20" s="135"/>
      <c r="U20" s="134"/>
    </row>
    <row r="21" spans="2:21" x14ac:dyDescent="0.25">
      <c r="D21" s="77"/>
      <c r="E21" s="77"/>
      <c r="F21" s="77"/>
      <c r="G21" s="77"/>
      <c r="H21" s="77"/>
      <c r="I21" s="77"/>
      <c r="J21" s="77"/>
      <c r="K21" s="77"/>
      <c r="L21" s="77"/>
      <c r="M21" s="77"/>
      <c r="N21" s="77"/>
      <c r="O21" s="77"/>
      <c r="P21" s="77"/>
      <c r="Q21" s="77"/>
      <c r="R21" s="77"/>
      <c r="S21" s="77"/>
      <c r="T21" s="77"/>
      <c r="U21" s="134"/>
    </row>
    <row r="22" spans="2:21" ht="45" customHeight="1" x14ac:dyDescent="0.25">
      <c r="D22" s="249" t="s">
        <v>98</v>
      </c>
      <c r="E22" s="249"/>
      <c r="F22" s="249"/>
      <c r="G22" s="249"/>
      <c r="H22" s="249"/>
      <c r="I22" s="249"/>
      <c r="J22" s="249"/>
      <c r="K22" s="249"/>
      <c r="L22" s="249"/>
      <c r="M22" s="249"/>
      <c r="N22" s="249"/>
      <c r="O22" s="249"/>
      <c r="P22" s="249"/>
      <c r="Q22" s="249"/>
      <c r="R22" s="249"/>
      <c r="S22" s="249"/>
      <c r="T22" s="250"/>
      <c r="U22" s="134"/>
    </row>
    <row r="23" spans="2:21" ht="12" customHeight="1" x14ac:dyDescent="0.25">
      <c r="D23" s="77"/>
      <c r="E23" s="77"/>
      <c r="F23" s="77"/>
      <c r="G23" s="77"/>
      <c r="H23" s="77"/>
      <c r="I23" s="77"/>
      <c r="J23" s="77"/>
      <c r="K23" s="77"/>
      <c r="L23" s="77"/>
      <c r="M23" s="77"/>
      <c r="N23" s="77"/>
      <c r="O23" s="77"/>
      <c r="P23" s="77"/>
      <c r="Q23" s="77"/>
      <c r="R23" s="77"/>
      <c r="S23" s="77"/>
      <c r="T23" s="77"/>
      <c r="U23" s="134"/>
    </row>
    <row r="24" spans="2:21" ht="12" customHeight="1" x14ac:dyDescent="0.25">
      <c r="D24" s="77"/>
      <c r="E24" s="77"/>
      <c r="F24" s="77"/>
      <c r="G24" s="77"/>
      <c r="H24" s="77"/>
      <c r="I24" s="77"/>
      <c r="J24" s="77"/>
      <c r="K24" s="77"/>
      <c r="L24" s="77"/>
      <c r="M24" s="77"/>
      <c r="N24" s="77"/>
      <c r="O24" s="77"/>
      <c r="P24" s="77"/>
      <c r="Q24" s="77"/>
      <c r="R24" s="77"/>
      <c r="S24" s="77"/>
      <c r="T24" s="77"/>
      <c r="U24" s="134"/>
    </row>
    <row r="25" spans="2:21" ht="12" customHeight="1" x14ac:dyDescent="0.25">
      <c r="D25" s="77"/>
      <c r="E25" s="77"/>
      <c r="F25" s="77"/>
      <c r="G25" s="77"/>
      <c r="H25" s="77"/>
      <c r="I25" s="77"/>
      <c r="J25" s="77"/>
      <c r="K25" s="77"/>
      <c r="L25" s="77"/>
      <c r="M25" s="77"/>
      <c r="N25" s="77"/>
      <c r="O25" s="77"/>
      <c r="P25" s="77"/>
      <c r="Q25" s="77"/>
      <c r="R25" s="77"/>
      <c r="S25" s="77"/>
      <c r="T25" s="77"/>
      <c r="U25" s="134"/>
    </row>
    <row r="26" spans="2:21" ht="12" customHeight="1" x14ac:dyDescent="0.25">
      <c r="D26" s="77"/>
      <c r="E26" s="77"/>
      <c r="F26" s="77"/>
      <c r="G26" s="77"/>
      <c r="H26" s="77"/>
      <c r="I26" s="77"/>
      <c r="J26" s="77"/>
      <c r="K26" s="77"/>
      <c r="L26" s="77"/>
      <c r="M26" s="77"/>
      <c r="N26" s="77"/>
      <c r="O26" s="77"/>
      <c r="P26" s="77"/>
      <c r="Q26" s="77"/>
      <c r="R26" s="77"/>
      <c r="S26" s="77"/>
      <c r="T26" s="77"/>
      <c r="U26" s="134"/>
    </row>
    <row r="27" spans="2:21" ht="12" customHeight="1" x14ac:dyDescent="0.25">
      <c r="D27" s="77"/>
      <c r="E27" s="77"/>
      <c r="F27" s="77"/>
      <c r="G27" s="77"/>
      <c r="H27" s="77"/>
      <c r="I27" s="77"/>
      <c r="J27" s="77"/>
      <c r="K27" s="77"/>
      <c r="L27" s="77"/>
      <c r="M27" s="77"/>
      <c r="N27" s="77"/>
      <c r="O27" s="77"/>
      <c r="P27" s="77"/>
      <c r="Q27" s="77"/>
      <c r="R27" s="77"/>
      <c r="S27" s="77"/>
      <c r="T27" s="77"/>
      <c r="U27" s="134"/>
    </row>
    <row r="28" spans="2:21" ht="12" customHeight="1" x14ac:dyDescent="0.25">
      <c r="D28" s="77"/>
      <c r="E28" s="77"/>
      <c r="F28" s="77"/>
      <c r="G28" s="77"/>
      <c r="H28" s="77"/>
      <c r="I28" s="77"/>
      <c r="J28" s="77"/>
      <c r="K28" s="77"/>
      <c r="L28" s="77"/>
      <c r="M28" s="77"/>
      <c r="N28" s="77"/>
      <c r="O28" s="77"/>
      <c r="P28" s="77"/>
      <c r="Q28" s="77"/>
      <c r="R28" s="77"/>
      <c r="S28" s="77"/>
      <c r="T28" s="77"/>
      <c r="U28" s="134"/>
    </row>
    <row r="29" spans="2:21" ht="12" customHeight="1" x14ac:dyDescent="0.25">
      <c r="D29" s="77"/>
      <c r="E29" s="77"/>
      <c r="F29" s="77"/>
      <c r="G29" s="77"/>
      <c r="H29" s="77"/>
      <c r="I29" s="77"/>
      <c r="J29" s="77"/>
      <c r="K29" s="77"/>
      <c r="L29" s="77"/>
      <c r="M29" s="77"/>
      <c r="N29" s="77"/>
      <c r="O29" s="77"/>
      <c r="P29" s="77"/>
      <c r="Q29" s="77"/>
      <c r="R29" s="77"/>
      <c r="S29" s="77"/>
      <c r="T29" s="77"/>
      <c r="U29" s="134"/>
    </row>
    <row r="30" spans="2:21" ht="12" customHeight="1" x14ac:dyDescent="0.25">
      <c r="D30" s="77"/>
      <c r="E30" s="77"/>
      <c r="F30" s="77"/>
      <c r="G30" s="77"/>
      <c r="H30" s="77"/>
      <c r="I30" s="77"/>
      <c r="J30" s="77"/>
      <c r="K30" s="77"/>
      <c r="L30" s="77"/>
      <c r="M30" s="77"/>
      <c r="N30" s="77"/>
      <c r="O30" s="77"/>
      <c r="P30" s="77"/>
      <c r="Q30" s="77"/>
      <c r="R30" s="77"/>
      <c r="S30" s="77"/>
      <c r="T30" s="77"/>
      <c r="U30" s="134"/>
    </row>
    <row r="31" spans="2:21" ht="12" customHeight="1" x14ac:dyDescent="0.25">
      <c r="D31" s="77"/>
      <c r="E31" s="77"/>
      <c r="F31" s="77"/>
      <c r="G31" s="77"/>
      <c r="H31" s="77"/>
      <c r="I31" s="77"/>
      <c r="J31" s="77"/>
      <c r="K31" s="77"/>
      <c r="L31" s="77"/>
      <c r="M31" s="77"/>
      <c r="N31" s="77"/>
      <c r="O31" s="77"/>
      <c r="P31" s="77"/>
      <c r="Q31" s="77"/>
      <c r="R31" s="77"/>
      <c r="S31" s="77"/>
      <c r="T31" s="77"/>
      <c r="U31" s="134"/>
    </row>
    <row r="32" spans="2:21" ht="12" customHeight="1" x14ac:dyDescent="0.25">
      <c r="D32" s="77"/>
      <c r="E32" s="77"/>
      <c r="F32" s="77"/>
      <c r="G32" s="77"/>
      <c r="H32" s="77"/>
      <c r="I32" s="77"/>
      <c r="J32" s="77"/>
      <c r="K32" s="77"/>
      <c r="L32" s="77"/>
      <c r="M32" s="77"/>
      <c r="N32" s="77"/>
      <c r="O32" s="77"/>
      <c r="P32" s="77"/>
      <c r="Q32" s="77"/>
      <c r="R32" s="77"/>
      <c r="S32" s="77"/>
      <c r="T32" s="77"/>
      <c r="U32" s="134"/>
    </row>
    <row r="33" spans="4:21" ht="70.150000000000006" customHeight="1" x14ac:dyDescent="0.25">
      <c r="D33" s="77"/>
      <c r="E33" s="77"/>
      <c r="F33" s="148"/>
      <c r="G33" s="148"/>
      <c r="H33" s="148"/>
      <c r="I33" s="148"/>
      <c r="J33" s="148"/>
      <c r="K33" s="149"/>
      <c r="L33" s="77"/>
      <c r="M33" s="77"/>
      <c r="N33" s="77"/>
      <c r="O33" s="77"/>
      <c r="P33" s="77"/>
      <c r="Q33" s="77"/>
      <c r="R33" s="77"/>
      <c r="S33" s="77"/>
      <c r="T33" s="77"/>
      <c r="U33" s="134"/>
    </row>
    <row r="34" spans="4:21" ht="12" customHeight="1" x14ac:dyDescent="0.25">
      <c r="D34" s="77"/>
      <c r="E34" s="77"/>
      <c r="F34" s="77"/>
      <c r="G34" s="77"/>
      <c r="H34" s="77"/>
      <c r="I34" s="77"/>
      <c r="J34" s="77"/>
      <c r="K34" s="77"/>
      <c r="L34" s="77"/>
      <c r="M34" s="77"/>
      <c r="N34" s="77"/>
      <c r="O34" s="77"/>
      <c r="P34" s="77"/>
      <c r="Q34" s="77"/>
      <c r="R34" s="77"/>
      <c r="S34" s="77"/>
      <c r="T34" s="77"/>
      <c r="U34" s="134"/>
    </row>
    <row r="35" spans="4:21" ht="12" customHeight="1" x14ac:dyDescent="0.25">
      <c r="D35" s="77"/>
      <c r="E35" s="77"/>
      <c r="F35" s="77"/>
      <c r="G35" s="77"/>
      <c r="H35" s="77"/>
      <c r="I35" s="77"/>
      <c r="J35" s="77"/>
      <c r="K35" s="77"/>
      <c r="L35" s="77"/>
      <c r="M35" s="77"/>
      <c r="N35" s="77"/>
      <c r="O35" s="77"/>
      <c r="P35" s="77"/>
      <c r="Q35" s="77"/>
      <c r="R35" s="77"/>
      <c r="S35" s="77"/>
      <c r="T35" s="77"/>
      <c r="U35" s="134"/>
    </row>
    <row r="36" spans="4:21" ht="12" customHeight="1" x14ac:dyDescent="0.25">
      <c r="D36" s="77"/>
      <c r="E36" s="77"/>
      <c r="F36" s="77"/>
      <c r="G36" s="77"/>
      <c r="H36" s="77"/>
      <c r="I36" s="77"/>
      <c r="J36" s="77"/>
      <c r="K36" s="77"/>
      <c r="L36" s="77"/>
      <c r="M36" s="77"/>
      <c r="N36" s="77"/>
      <c r="O36" s="77"/>
      <c r="P36" s="77"/>
      <c r="Q36" s="77"/>
      <c r="R36" s="77"/>
      <c r="S36" s="77"/>
      <c r="T36" s="77"/>
      <c r="U36" s="134"/>
    </row>
    <row r="37" spans="4:21" ht="12" customHeight="1" x14ac:dyDescent="0.25">
      <c r="D37" s="77"/>
      <c r="E37" s="77"/>
      <c r="F37" s="77"/>
      <c r="G37" s="77"/>
      <c r="H37" s="77"/>
      <c r="I37" s="77"/>
      <c r="J37" s="77"/>
      <c r="K37" s="77"/>
      <c r="L37" s="77"/>
      <c r="M37" s="77"/>
      <c r="N37" s="77"/>
      <c r="O37" s="77"/>
      <c r="P37" s="77"/>
      <c r="Q37" s="77"/>
      <c r="R37" s="77"/>
      <c r="S37" s="77"/>
      <c r="T37" s="77"/>
      <c r="U37" s="134"/>
    </row>
    <row r="38" spans="4:21" ht="12" customHeight="1" x14ac:dyDescent="0.25">
      <c r="D38" s="77"/>
      <c r="E38" s="77"/>
      <c r="F38" s="77"/>
      <c r="G38" s="77"/>
      <c r="H38" s="77"/>
      <c r="I38" s="77"/>
      <c r="J38" s="77"/>
      <c r="K38" s="77"/>
      <c r="L38" s="77"/>
      <c r="M38" s="77"/>
      <c r="N38" s="77"/>
      <c r="O38" s="77"/>
      <c r="P38" s="77"/>
      <c r="Q38" s="77"/>
      <c r="R38" s="77"/>
      <c r="S38" s="77"/>
      <c r="T38" s="77"/>
      <c r="U38" s="134"/>
    </row>
    <row r="39" spans="4:21" ht="12" customHeight="1" x14ac:dyDescent="0.25">
      <c r="D39" s="77"/>
      <c r="E39" s="77"/>
      <c r="F39" s="77"/>
      <c r="G39" s="77"/>
      <c r="H39" s="77"/>
      <c r="I39" s="77"/>
      <c r="J39" s="77"/>
      <c r="K39" s="77"/>
      <c r="L39" s="77"/>
      <c r="M39" s="77"/>
      <c r="N39" s="77"/>
      <c r="O39" s="77"/>
      <c r="P39" s="77"/>
      <c r="Q39" s="77"/>
      <c r="R39" s="77"/>
      <c r="S39" s="77"/>
      <c r="T39" s="77"/>
      <c r="U39" s="134"/>
    </row>
    <row r="40" spans="4:21" ht="12" customHeight="1" x14ac:dyDescent="0.25">
      <c r="D40" s="77"/>
      <c r="E40" s="77"/>
      <c r="F40" s="77"/>
      <c r="G40" s="77"/>
      <c r="H40" s="77"/>
      <c r="I40" s="77"/>
      <c r="J40" s="77"/>
      <c r="K40" s="77"/>
      <c r="L40" s="77"/>
      <c r="M40" s="77"/>
      <c r="N40" s="77"/>
      <c r="O40" s="77"/>
      <c r="P40" s="77"/>
      <c r="Q40" s="77"/>
      <c r="R40" s="77"/>
      <c r="S40" s="77"/>
      <c r="T40" s="77"/>
      <c r="U40" s="134"/>
    </row>
    <row r="41" spans="4:21" ht="12" customHeight="1" x14ac:dyDescent="0.25">
      <c r="D41" s="77"/>
      <c r="E41" s="77"/>
      <c r="F41" s="77"/>
      <c r="G41" s="77"/>
      <c r="H41" s="77"/>
      <c r="I41" s="77"/>
      <c r="J41" s="77"/>
      <c r="K41" s="77"/>
      <c r="L41" s="77"/>
      <c r="M41" s="77"/>
      <c r="N41" s="77"/>
      <c r="O41" s="77"/>
      <c r="P41" s="77"/>
      <c r="Q41" s="77"/>
      <c r="R41" s="77"/>
      <c r="S41" s="77"/>
      <c r="T41" s="77"/>
      <c r="U41" s="134"/>
    </row>
    <row r="42" spans="4:21" ht="12" customHeight="1" x14ac:dyDescent="0.25">
      <c r="D42" s="77"/>
      <c r="E42" s="77"/>
      <c r="F42" s="77"/>
      <c r="G42" s="77"/>
      <c r="H42" s="77"/>
      <c r="I42" s="77"/>
      <c r="J42" s="77"/>
      <c r="K42" s="77"/>
      <c r="L42" s="77"/>
      <c r="M42" s="77"/>
      <c r="N42" s="77"/>
      <c r="O42" s="77"/>
      <c r="P42" s="77"/>
      <c r="Q42" s="77"/>
      <c r="R42" s="77"/>
      <c r="S42" s="77"/>
      <c r="T42" s="77"/>
      <c r="U42" s="134"/>
    </row>
    <row r="43" spans="4:21" ht="12" customHeight="1" x14ac:dyDescent="0.25">
      <c r="D43" s="77"/>
      <c r="E43" s="77"/>
      <c r="F43" s="77"/>
      <c r="G43" s="77"/>
      <c r="H43" s="77"/>
      <c r="I43" s="77"/>
      <c r="J43" s="77"/>
      <c r="K43" s="77"/>
      <c r="L43" s="77"/>
      <c r="M43" s="77"/>
      <c r="N43" s="77"/>
      <c r="O43" s="77"/>
      <c r="P43" s="77"/>
      <c r="Q43" s="77"/>
      <c r="R43" s="77"/>
      <c r="S43" s="77"/>
      <c r="T43" s="77"/>
      <c r="U43" s="134"/>
    </row>
    <row r="44" spans="4:21" ht="12" customHeight="1" x14ac:dyDescent="0.25">
      <c r="D44" s="77"/>
      <c r="E44" s="77"/>
      <c r="F44" s="77"/>
      <c r="G44" s="77"/>
      <c r="H44" s="77"/>
      <c r="I44" s="77"/>
      <c r="J44" s="77"/>
      <c r="K44" s="77"/>
      <c r="L44" s="77"/>
      <c r="M44" s="77"/>
      <c r="N44" s="77"/>
      <c r="O44" s="77"/>
      <c r="P44" s="77"/>
      <c r="Q44" s="77"/>
      <c r="R44" s="77"/>
      <c r="S44" s="77"/>
      <c r="T44" s="77"/>
      <c r="U44" s="134"/>
    </row>
    <row r="45" spans="4:21" ht="12" customHeight="1" x14ac:dyDescent="0.25">
      <c r="D45" s="77"/>
      <c r="E45" s="77"/>
      <c r="F45" s="77"/>
      <c r="G45" s="77"/>
      <c r="H45" s="77"/>
      <c r="I45" s="77"/>
      <c r="J45" s="77"/>
      <c r="K45" s="77"/>
      <c r="L45" s="77"/>
      <c r="M45" s="77"/>
      <c r="N45" s="77"/>
      <c r="O45" s="77"/>
      <c r="P45" s="77"/>
      <c r="Q45" s="77"/>
      <c r="R45" s="77"/>
      <c r="S45" s="77"/>
      <c r="T45" s="77"/>
      <c r="U45" s="134"/>
    </row>
    <row r="46" spans="4:21" ht="12" customHeight="1" x14ac:dyDescent="0.25">
      <c r="D46" s="77"/>
      <c r="E46" s="77"/>
      <c r="F46" s="77"/>
      <c r="G46" s="77"/>
      <c r="H46" s="77"/>
      <c r="I46" s="77"/>
      <c r="J46" s="77"/>
      <c r="K46" s="77"/>
      <c r="L46" s="77"/>
      <c r="M46" s="77"/>
      <c r="N46" s="77"/>
      <c r="O46" s="77"/>
      <c r="P46" s="77"/>
      <c r="Q46" s="77"/>
      <c r="R46" s="77"/>
      <c r="S46" s="77"/>
      <c r="T46" s="77"/>
      <c r="U46" s="134"/>
    </row>
    <row r="47" spans="4:21" ht="12" customHeight="1" x14ac:dyDescent="0.25">
      <c r="D47" s="77"/>
      <c r="E47" s="77"/>
      <c r="F47" s="77"/>
      <c r="G47" s="77"/>
      <c r="H47" s="77"/>
      <c r="I47" s="77"/>
      <c r="J47" s="77"/>
      <c r="K47" s="77"/>
      <c r="L47" s="77"/>
      <c r="M47" s="77"/>
      <c r="N47" s="77"/>
      <c r="O47" s="77"/>
      <c r="P47" s="77"/>
      <c r="Q47" s="77"/>
      <c r="R47" s="77"/>
      <c r="S47" s="77"/>
      <c r="T47" s="77"/>
      <c r="U47" s="134"/>
    </row>
    <row r="48" spans="4:21" ht="12" customHeight="1" x14ac:dyDescent="0.25">
      <c r="D48" s="77"/>
      <c r="E48" s="77"/>
      <c r="F48" s="77"/>
      <c r="G48" s="77"/>
      <c r="H48" s="77"/>
      <c r="I48" s="77"/>
      <c r="J48" s="77"/>
      <c r="K48" s="77"/>
      <c r="L48" s="77"/>
      <c r="M48" s="77"/>
      <c r="N48" s="77"/>
      <c r="O48" s="77"/>
      <c r="P48" s="77"/>
      <c r="Q48" s="77"/>
      <c r="R48" s="77"/>
      <c r="S48" s="77"/>
      <c r="T48" s="77"/>
      <c r="U48" s="134"/>
    </row>
    <row r="49" spans="4:21" ht="12" customHeight="1" x14ac:dyDescent="0.25">
      <c r="D49" s="77"/>
      <c r="E49" s="77"/>
      <c r="F49" s="77"/>
      <c r="G49" s="77"/>
      <c r="H49" s="77"/>
      <c r="I49" s="77"/>
      <c r="J49" s="77"/>
      <c r="K49" s="77"/>
      <c r="L49" s="77"/>
      <c r="M49" s="77"/>
      <c r="N49" s="77"/>
      <c r="O49" s="77"/>
      <c r="P49" s="77"/>
      <c r="Q49" s="77"/>
      <c r="R49" s="77"/>
      <c r="S49" s="77"/>
      <c r="T49" s="77"/>
      <c r="U49" s="134"/>
    </row>
    <row r="50" spans="4:21" ht="12" customHeight="1" x14ac:dyDescent="0.25">
      <c r="D50" s="77"/>
      <c r="E50" s="77"/>
      <c r="F50" s="77"/>
      <c r="G50" s="77"/>
      <c r="H50" s="77"/>
      <c r="I50" s="77"/>
      <c r="J50" s="77"/>
      <c r="K50" s="77"/>
      <c r="L50" s="77"/>
      <c r="M50" s="77"/>
      <c r="N50" s="77"/>
      <c r="O50" s="77"/>
      <c r="P50" s="77"/>
      <c r="Q50" s="77"/>
      <c r="R50" s="77"/>
      <c r="S50" s="77"/>
      <c r="T50" s="77"/>
      <c r="U50" s="134"/>
    </row>
    <row r="51" spans="4:21" ht="12" customHeight="1" x14ac:dyDescent="0.25">
      <c r="D51" s="77"/>
      <c r="E51" s="77"/>
      <c r="F51" s="77"/>
      <c r="G51" s="77"/>
      <c r="H51" s="77"/>
      <c r="I51" s="77"/>
      <c r="J51" s="77"/>
      <c r="K51" s="77"/>
      <c r="L51" s="77"/>
      <c r="M51" s="77"/>
      <c r="N51" s="77"/>
      <c r="O51" s="77"/>
      <c r="P51" s="77"/>
      <c r="Q51" s="77"/>
      <c r="R51" s="77"/>
      <c r="S51" s="77"/>
      <c r="T51" s="77"/>
      <c r="U51" s="134"/>
    </row>
    <row r="52" spans="4:21" ht="12" customHeight="1" x14ac:dyDescent="0.25">
      <c r="D52" s="77"/>
      <c r="E52" s="77"/>
      <c r="F52" s="77"/>
      <c r="G52" s="77"/>
      <c r="H52" s="77"/>
      <c r="I52" s="77"/>
      <c r="J52" s="77"/>
      <c r="K52" s="77"/>
      <c r="L52" s="77"/>
      <c r="M52" s="77"/>
      <c r="N52" s="77"/>
      <c r="O52" s="77"/>
      <c r="P52" s="77"/>
      <c r="Q52" s="77"/>
      <c r="R52" s="77"/>
      <c r="S52" s="77"/>
      <c r="T52" s="77"/>
      <c r="U52" s="134"/>
    </row>
    <row r="53" spans="4:21" ht="12" customHeight="1" x14ac:dyDescent="0.25">
      <c r="D53" s="77"/>
      <c r="E53" s="77"/>
      <c r="F53" s="77"/>
      <c r="G53" s="77"/>
      <c r="H53" s="77"/>
      <c r="I53" s="77"/>
      <c r="J53" s="77"/>
      <c r="K53" s="77"/>
      <c r="L53" s="77"/>
      <c r="M53" s="77"/>
      <c r="N53" s="77"/>
      <c r="O53" s="77"/>
      <c r="P53" s="77"/>
      <c r="Q53" s="77"/>
      <c r="R53" s="77"/>
      <c r="S53" s="77"/>
      <c r="T53" s="77"/>
      <c r="U53" s="134"/>
    </row>
    <row r="54" spans="4:21" ht="12" customHeight="1" x14ac:dyDescent="0.25">
      <c r="D54" s="77"/>
      <c r="E54" s="77"/>
      <c r="F54" s="77"/>
      <c r="G54" s="77"/>
      <c r="H54" s="77"/>
      <c r="I54" s="77"/>
      <c r="J54" s="77"/>
      <c r="K54" s="77"/>
      <c r="L54" s="77"/>
      <c r="M54" s="77"/>
      <c r="N54" s="77"/>
      <c r="O54" s="77"/>
      <c r="P54" s="77"/>
      <c r="Q54" s="77"/>
      <c r="R54" s="77"/>
      <c r="S54" s="77"/>
      <c r="T54" s="77"/>
      <c r="U54" s="134"/>
    </row>
    <row r="55" spans="4:21" ht="12" customHeight="1" x14ac:dyDescent="0.25">
      <c r="D55" s="77"/>
      <c r="E55" s="77"/>
      <c r="F55" s="77"/>
      <c r="G55" s="77"/>
      <c r="H55" s="77"/>
      <c r="I55" s="77"/>
      <c r="J55" s="77"/>
      <c r="K55" s="77"/>
      <c r="L55" s="77"/>
      <c r="M55" s="77"/>
      <c r="N55" s="77"/>
      <c r="O55" s="77"/>
      <c r="P55" s="77"/>
      <c r="Q55" s="77"/>
      <c r="R55" s="77"/>
      <c r="S55" s="77"/>
      <c r="T55" s="77"/>
      <c r="U55" s="134"/>
    </row>
    <row r="56" spans="4:21" ht="12" customHeight="1" x14ac:dyDescent="0.25">
      <c r="D56" s="77"/>
      <c r="E56" s="77"/>
      <c r="F56" s="77"/>
      <c r="G56" s="77"/>
      <c r="H56" s="77"/>
      <c r="I56" s="77"/>
      <c r="J56" s="77"/>
      <c r="K56" s="77"/>
      <c r="L56" s="77"/>
      <c r="M56" s="77"/>
      <c r="N56" s="77"/>
      <c r="O56" s="77"/>
      <c r="P56" s="77"/>
      <c r="Q56" s="77"/>
      <c r="R56" s="77"/>
      <c r="S56" s="77"/>
      <c r="T56" s="77"/>
      <c r="U56" s="134"/>
    </row>
    <row r="57" spans="4:21" ht="12" customHeight="1" x14ac:dyDescent="0.25">
      <c r="D57" s="77"/>
      <c r="E57" s="77"/>
      <c r="F57" s="77"/>
      <c r="G57" s="77"/>
      <c r="H57" s="77"/>
      <c r="I57" s="77"/>
      <c r="J57" s="77"/>
      <c r="K57" s="77"/>
      <c r="L57" s="77"/>
      <c r="M57" s="77"/>
      <c r="N57" s="77"/>
      <c r="O57" s="77"/>
      <c r="P57" s="77"/>
      <c r="Q57" s="77"/>
      <c r="R57" s="77"/>
      <c r="S57" s="77"/>
      <c r="T57" s="77"/>
      <c r="U57" s="134"/>
    </row>
    <row r="58" spans="4:21" ht="12" customHeight="1" x14ac:dyDescent="0.25">
      <c r="D58" s="77"/>
      <c r="E58" s="77"/>
      <c r="F58" s="77"/>
      <c r="G58" s="77"/>
      <c r="H58" s="77"/>
      <c r="I58" s="77"/>
      <c r="J58" s="77"/>
      <c r="K58" s="77"/>
      <c r="L58" s="77"/>
      <c r="M58" s="77"/>
      <c r="N58" s="77"/>
      <c r="O58" s="77"/>
      <c r="P58" s="77"/>
      <c r="Q58" s="77"/>
      <c r="R58" s="77"/>
      <c r="S58" s="77"/>
      <c r="T58" s="77"/>
      <c r="U58" s="134"/>
    </row>
    <row r="59" spans="4:21" x14ac:dyDescent="0.25">
      <c r="D59" s="77"/>
      <c r="E59" s="77"/>
      <c r="F59" s="77"/>
      <c r="G59" s="77"/>
      <c r="H59" s="77"/>
      <c r="I59" s="77"/>
      <c r="J59" s="77"/>
      <c r="K59" s="77"/>
      <c r="L59" s="77"/>
      <c r="M59" s="77"/>
      <c r="N59" s="77"/>
      <c r="O59" s="77"/>
      <c r="P59" s="77"/>
      <c r="Q59" s="77"/>
      <c r="R59" s="77"/>
      <c r="S59" s="77"/>
      <c r="T59" s="77"/>
      <c r="U59" s="134"/>
    </row>
    <row r="60" spans="4:21" x14ac:dyDescent="0.25">
      <c r="D60" s="77"/>
      <c r="E60" s="77"/>
      <c r="F60" s="77"/>
      <c r="G60" s="77"/>
      <c r="H60" s="77"/>
      <c r="I60" s="77"/>
      <c r="J60" s="77"/>
      <c r="K60" s="77"/>
      <c r="L60" s="77"/>
      <c r="M60" s="77"/>
      <c r="N60" s="77"/>
      <c r="O60" s="77"/>
      <c r="P60" s="77"/>
      <c r="Q60" s="77"/>
      <c r="R60" s="77"/>
      <c r="S60" s="77"/>
      <c r="T60" s="77"/>
      <c r="U60" s="134"/>
    </row>
    <row r="61" spans="4:21" ht="45" customHeight="1" x14ac:dyDescent="0.25">
      <c r="D61" s="77"/>
      <c r="E61" s="77"/>
      <c r="F61" s="77"/>
      <c r="G61" s="77"/>
      <c r="H61" s="77"/>
      <c r="I61" s="77"/>
      <c r="J61" s="77"/>
      <c r="K61" s="77"/>
      <c r="L61" s="77"/>
      <c r="M61" s="77"/>
      <c r="N61" s="77"/>
      <c r="O61" s="77"/>
      <c r="P61" s="77"/>
      <c r="Q61" s="77"/>
      <c r="R61" s="77"/>
      <c r="S61" s="77"/>
      <c r="T61" s="77"/>
      <c r="U61" s="150"/>
    </row>
  </sheetData>
  <mergeCells count="4">
    <mergeCell ref="B1:T1"/>
    <mergeCell ref="D17:L17"/>
    <mergeCell ref="D22:T22"/>
    <mergeCell ref="P17:R17"/>
  </mergeCells>
  <pageMargins left="0.25" right="0.25" top="0.75" bottom="0.75" header="0.3" footer="0.3"/>
  <pageSetup paperSize="17"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0"/>
  <sheetViews>
    <sheetView workbookViewId="0"/>
  </sheetViews>
  <sheetFormatPr defaultRowHeight="15" x14ac:dyDescent="0.25"/>
  <cols>
    <col min="1" max="1" width="19.85546875" customWidth="1"/>
    <col min="2" max="2" width="21.28515625" customWidth="1"/>
    <col min="3" max="3" width="47.42578125" customWidth="1"/>
    <col min="4" max="5" width="30.7109375" customWidth="1"/>
    <col min="6" max="6" width="31.28515625" customWidth="1"/>
    <col min="7" max="15" width="30.7109375" customWidth="1"/>
  </cols>
  <sheetData>
    <row r="1" spans="1:15" x14ac:dyDescent="0.25">
      <c r="A1" s="3"/>
      <c r="B1" s="3"/>
      <c r="C1" s="8"/>
      <c r="D1" s="51" t="s">
        <v>53</v>
      </c>
      <c r="E1" s="62" t="s">
        <v>54</v>
      </c>
      <c r="F1" s="60" t="s">
        <v>57</v>
      </c>
      <c r="G1" s="50" t="s">
        <v>58</v>
      </c>
      <c r="H1" s="63" t="s">
        <v>62</v>
      </c>
      <c r="I1" s="45" t="s">
        <v>61</v>
      </c>
      <c r="J1" s="44" t="s">
        <v>71</v>
      </c>
      <c r="K1" s="45" t="s">
        <v>70</v>
      </c>
      <c r="L1" s="44" t="s">
        <v>69</v>
      </c>
      <c r="M1" s="45" t="s">
        <v>68</v>
      </c>
      <c r="N1" s="63" t="s">
        <v>72</v>
      </c>
      <c r="O1" s="45" t="s">
        <v>73</v>
      </c>
    </row>
    <row r="2" spans="1:15" ht="45" customHeight="1" x14ac:dyDescent="0.25">
      <c r="A2" s="4" t="s">
        <v>0</v>
      </c>
      <c r="B2" s="15" t="s">
        <v>1</v>
      </c>
      <c r="C2" s="57" t="s">
        <v>2</v>
      </c>
      <c r="D2" s="4" t="s">
        <v>55</v>
      </c>
      <c r="E2" s="17" t="s">
        <v>56</v>
      </c>
      <c r="F2" s="61" t="s">
        <v>59</v>
      </c>
      <c r="G2" s="17" t="s">
        <v>74</v>
      </c>
      <c r="H2" s="64" t="s">
        <v>63</v>
      </c>
      <c r="I2" s="17" t="s">
        <v>60</v>
      </c>
      <c r="J2" s="16" t="s">
        <v>64</v>
      </c>
      <c r="K2" s="46" t="s">
        <v>65</v>
      </c>
      <c r="L2" s="59" t="s">
        <v>66</v>
      </c>
      <c r="M2" s="17" t="s">
        <v>67</v>
      </c>
      <c r="N2" s="64" t="s">
        <v>75</v>
      </c>
      <c r="O2" s="17" t="s">
        <v>75</v>
      </c>
    </row>
    <row r="3" spans="1:15" ht="15" customHeight="1" x14ac:dyDescent="0.25">
      <c r="A3" s="256" t="s">
        <v>6</v>
      </c>
      <c r="B3" s="266"/>
      <c r="C3" s="6"/>
      <c r="D3" s="55"/>
      <c r="E3" s="56"/>
      <c r="F3" s="7"/>
      <c r="G3" s="56"/>
      <c r="H3" s="65"/>
      <c r="I3" s="9"/>
      <c r="J3" s="5"/>
      <c r="K3" s="10"/>
      <c r="L3" s="7"/>
      <c r="M3" s="10"/>
      <c r="N3" s="7"/>
      <c r="O3" s="10"/>
    </row>
    <row r="4" spans="1:15" x14ac:dyDescent="0.25">
      <c r="A4" s="261"/>
      <c r="B4" s="268"/>
      <c r="C4" s="6"/>
      <c r="D4" s="5"/>
      <c r="E4" s="10"/>
      <c r="F4" s="7"/>
      <c r="G4" s="9"/>
      <c r="H4" s="26"/>
      <c r="I4" s="9"/>
      <c r="J4" s="5"/>
      <c r="K4" s="10"/>
      <c r="L4" s="7"/>
      <c r="M4" s="10"/>
      <c r="N4" s="7"/>
      <c r="O4" s="10"/>
    </row>
    <row r="5" spans="1:15" x14ac:dyDescent="0.25">
      <c r="A5" s="258"/>
      <c r="B5" s="267"/>
      <c r="C5" s="23"/>
      <c r="D5" s="22"/>
      <c r="E5" s="25"/>
      <c r="F5" s="39"/>
      <c r="G5" s="25"/>
      <c r="H5" s="39"/>
      <c r="I5" s="25"/>
      <c r="J5" s="22"/>
      <c r="K5" s="25"/>
      <c r="L5" s="39"/>
      <c r="M5" s="25"/>
      <c r="N5" s="39"/>
      <c r="O5" s="25"/>
    </row>
    <row r="6" spans="1:15" x14ac:dyDescent="0.25">
      <c r="A6" s="256" t="s">
        <v>5</v>
      </c>
      <c r="B6" s="266"/>
      <c r="C6" s="6"/>
      <c r="D6" s="5"/>
      <c r="E6" s="10"/>
      <c r="F6" s="7"/>
      <c r="G6" s="10"/>
      <c r="H6" s="7"/>
      <c r="I6" s="10"/>
      <c r="J6" s="5"/>
      <c r="K6" s="10"/>
      <c r="L6" s="7"/>
      <c r="M6" s="10"/>
      <c r="N6" s="7"/>
      <c r="O6" s="10"/>
    </row>
    <row r="7" spans="1:15" x14ac:dyDescent="0.25">
      <c r="A7" s="261"/>
      <c r="B7" s="268"/>
      <c r="C7" s="6"/>
      <c r="D7" s="5"/>
      <c r="E7" s="10"/>
      <c r="F7" s="7"/>
      <c r="G7" s="10"/>
      <c r="H7" s="7"/>
      <c r="I7" s="10"/>
      <c r="J7" s="5"/>
      <c r="K7" s="10"/>
      <c r="L7" s="7"/>
      <c r="M7" s="10"/>
      <c r="N7" s="7"/>
      <c r="O7" s="10"/>
    </row>
    <row r="8" spans="1:15" x14ac:dyDescent="0.25">
      <c r="A8" s="258"/>
      <c r="B8" s="267"/>
      <c r="C8" s="23"/>
      <c r="D8" s="22"/>
      <c r="E8" s="25"/>
      <c r="F8" s="39"/>
      <c r="G8" s="25"/>
      <c r="H8" s="39"/>
      <c r="I8" s="25"/>
      <c r="J8" s="22"/>
      <c r="K8" s="25"/>
      <c r="L8" s="39"/>
      <c r="M8" s="25"/>
      <c r="N8" s="39"/>
      <c r="O8" s="25"/>
    </row>
    <row r="9" spans="1:15" ht="15" customHeight="1" x14ac:dyDescent="0.25">
      <c r="A9" s="256" t="s">
        <v>4</v>
      </c>
      <c r="B9" s="266"/>
      <c r="C9" s="6" t="s">
        <v>30</v>
      </c>
      <c r="D9" s="5"/>
      <c r="E9" s="10"/>
      <c r="F9" s="7"/>
      <c r="G9" s="10"/>
      <c r="H9" s="7"/>
      <c r="I9" s="10"/>
      <c r="J9" s="5"/>
      <c r="K9" s="10"/>
      <c r="L9" s="7"/>
      <c r="M9" s="10"/>
      <c r="N9" s="7"/>
      <c r="O9" s="10"/>
    </row>
    <row r="10" spans="1:15" x14ac:dyDescent="0.25">
      <c r="A10" s="258"/>
      <c r="B10" s="267"/>
      <c r="C10" s="23"/>
      <c r="D10" s="22"/>
      <c r="E10" s="25"/>
      <c r="F10" s="39"/>
      <c r="G10" s="25"/>
      <c r="H10" s="39"/>
      <c r="I10" s="25"/>
      <c r="J10" s="22"/>
      <c r="K10" s="25"/>
      <c r="L10" s="39"/>
      <c r="M10" s="25"/>
      <c r="N10" s="39"/>
      <c r="O10" s="25"/>
    </row>
    <row r="11" spans="1:15" ht="45.75" customHeight="1" x14ac:dyDescent="0.25">
      <c r="A11" s="256" t="s">
        <v>3</v>
      </c>
      <c r="B11" s="266"/>
      <c r="C11" s="19" t="s">
        <v>23</v>
      </c>
      <c r="D11" s="5"/>
      <c r="E11" s="10"/>
      <c r="F11" s="43"/>
      <c r="G11" s="9"/>
      <c r="H11" s="7"/>
      <c r="I11" s="10"/>
      <c r="J11" s="5"/>
      <c r="K11" s="10"/>
      <c r="L11" s="7"/>
      <c r="M11" s="10"/>
      <c r="N11" s="7"/>
      <c r="O11" s="10"/>
    </row>
    <row r="12" spans="1:15" ht="29.25" customHeight="1" x14ac:dyDescent="0.25">
      <c r="A12" s="261"/>
      <c r="B12" s="268"/>
      <c r="C12" s="19" t="s">
        <v>24</v>
      </c>
      <c r="D12" s="5"/>
      <c r="E12" s="10"/>
      <c r="F12" s="7"/>
      <c r="G12" s="10"/>
      <c r="H12" s="7"/>
      <c r="I12" s="10"/>
      <c r="J12" s="5"/>
      <c r="K12" s="10"/>
      <c r="L12" s="7"/>
      <c r="M12" s="10"/>
      <c r="N12" s="7"/>
      <c r="O12" s="10"/>
    </row>
    <row r="13" spans="1:15" ht="30.75" customHeight="1" x14ac:dyDescent="0.25">
      <c r="A13" s="261"/>
      <c r="B13" s="268"/>
      <c r="C13" s="19" t="s">
        <v>25</v>
      </c>
      <c r="D13" s="5"/>
      <c r="E13" s="10"/>
      <c r="F13" s="7"/>
      <c r="G13" s="10"/>
      <c r="H13" s="7"/>
      <c r="I13" s="10"/>
      <c r="J13" s="5"/>
      <c r="K13" s="10"/>
      <c r="L13" s="7"/>
      <c r="M13" s="10"/>
      <c r="N13" s="7"/>
      <c r="O13" s="10"/>
    </row>
    <row r="14" spans="1:15" ht="30.75" customHeight="1" x14ac:dyDescent="0.25">
      <c r="A14" s="261"/>
      <c r="B14" s="268"/>
      <c r="C14" s="19" t="s">
        <v>26</v>
      </c>
      <c r="D14" s="5"/>
      <c r="E14" s="10"/>
      <c r="F14" s="7"/>
      <c r="G14" s="10"/>
      <c r="H14" s="7"/>
      <c r="I14" s="10"/>
      <c r="J14" s="5"/>
      <c r="K14" s="10"/>
      <c r="L14" s="7"/>
      <c r="M14" s="10"/>
      <c r="N14" s="7"/>
      <c r="O14" s="10"/>
    </row>
    <row r="15" spans="1:15" ht="15" customHeight="1" x14ac:dyDescent="0.25">
      <c r="A15" s="261"/>
      <c r="B15" s="268"/>
      <c r="C15" s="19" t="s">
        <v>27</v>
      </c>
      <c r="D15" s="5"/>
      <c r="E15" s="10"/>
      <c r="F15" s="7"/>
      <c r="G15" s="10"/>
      <c r="H15" s="7"/>
      <c r="I15" s="10"/>
      <c r="J15" s="5"/>
      <c r="K15" s="10"/>
      <c r="L15" s="7"/>
      <c r="M15" s="10"/>
      <c r="N15" s="7"/>
      <c r="O15" s="10"/>
    </row>
    <row r="16" spans="1:15" ht="15" customHeight="1" x14ac:dyDescent="0.25">
      <c r="A16" s="258"/>
      <c r="B16" s="267"/>
      <c r="C16" s="21"/>
      <c r="D16" s="22"/>
      <c r="E16" s="25"/>
      <c r="F16" s="39"/>
      <c r="G16" s="25"/>
      <c r="H16" s="39"/>
      <c r="I16" s="25"/>
      <c r="J16" s="22"/>
      <c r="K16" s="25"/>
      <c r="L16" s="39"/>
      <c r="M16" s="25"/>
      <c r="N16" s="39"/>
      <c r="O16" s="25"/>
    </row>
    <row r="17" spans="1:15" s="1" customFormat="1" ht="30.75" customHeight="1" x14ac:dyDescent="0.25">
      <c r="A17" s="256" t="s">
        <v>7</v>
      </c>
      <c r="B17" s="254"/>
      <c r="C17" s="19" t="s">
        <v>28</v>
      </c>
      <c r="D17" s="24"/>
      <c r="E17" s="27"/>
      <c r="F17" s="58"/>
      <c r="G17" s="27"/>
      <c r="H17" s="58"/>
      <c r="I17" s="27"/>
      <c r="J17" s="24"/>
      <c r="K17" s="27"/>
      <c r="L17" s="58"/>
      <c r="M17" s="27"/>
      <c r="N17" s="58"/>
      <c r="O17" s="27"/>
    </row>
    <row r="18" spans="1:15" ht="30.75" customHeight="1" x14ac:dyDescent="0.25">
      <c r="A18" s="261"/>
      <c r="B18" s="262"/>
      <c r="C18" s="19" t="s">
        <v>29</v>
      </c>
      <c r="D18" s="5"/>
      <c r="E18" s="10"/>
      <c r="F18" s="7"/>
      <c r="G18" s="43"/>
      <c r="H18" s="66"/>
      <c r="I18" s="10"/>
      <c r="J18" s="5"/>
      <c r="K18" s="10"/>
      <c r="L18" s="7"/>
      <c r="M18" s="10"/>
      <c r="N18" s="7"/>
      <c r="O18" s="10"/>
    </row>
    <row r="19" spans="1:15" x14ac:dyDescent="0.25">
      <c r="A19" s="258"/>
      <c r="B19" s="263"/>
      <c r="C19" s="23"/>
      <c r="D19" s="22"/>
      <c r="E19" s="25"/>
      <c r="F19" s="39"/>
      <c r="G19" s="25"/>
      <c r="H19" s="39"/>
      <c r="I19" s="25"/>
      <c r="J19" s="22"/>
      <c r="K19" s="25"/>
      <c r="L19" s="39"/>
      <c r="M19" s="25"/>
      <c r="N19" s="39"/>
      <c r="O19" s="25"/>
    </row>
    <row r="20" spans="1:15" x14ac:dyDescent="0.25">
      <c r="A20" s="269" t="s">
        <v>8</v>
      </c>
      <c r="B20" s="266"/>
      <c r="C20" s="6" t="s">
        <v>31</v>
      </c>
      <c r="D20" s="5"/>
      <c r="E20" s="10"/>
      <c r="F20" s="7"/>
      <c r="G20" s="10"/>
      <c r="H20" s="7"/>
      <c r="I20" s="10"/>
      <c r="J20" s="5"/>
      <c r="K20" s="10"/>
      <c r="L20" s="7"/>
      <c r="M20" s="10"/>
      <c r="N20" s="7"/>
      <c r="O20" s="10"/>
    </row>
    <row r="21" spans="1:15" x14ac:dyDescent="0.25">
      <c r="A21" s="270"/>
      <c r="B21" s="267"/>
      <c r="C21" s="23"/>
      <c r="D21" s="22"/>
      <c r="E21" s="25"/>
      <c r="F21" s="39"/>
      <c r="G21" s="25"/>
      <c r="H21" s="39"/>
      <c r="I21" s="25"/>
      <c r="J21" s="22"/>
      <c r="K21" s="25"/>
      <c r="L21" s="39"/>
      <c r="M21" s="25"/>
      <c r="N21" s="39"/>
      <c r="O21" s="25"/>
    </row>
    <row r="22" spans="1:15" x14ac:dyDescent="0.25">
      <c r="A22" s="269" t="s">
        <v>9</v>
      </c>
      <c r="B22" s="271"/>
      <c r="C22" s="6"/>
      <c r="D22" s="5"/>
      <c r="E22" s="10"/>
      <c r="F22" s="7"/>
      <c r="G22" s="10"/>
      <c r="H22" s="7"/>
      <c r="I22" s="10"/>
      <c r="J22" s="5"/>
      <c r="K22" s="10"/>
      <c r="L22" s="7"/>
      <c r="M22" s="10"/>
      <c r="N22" s="7"/>
      <c r="O22" s="10"/>
    </row>
    <row r="23" spans="1:15" x14ac:dyDescent="0.25">
      <c r="A23" s="270"/>
      <c r="B23" s="272"/>
      <c r="C23" s="23"/>
      <c r="D23" s="22"/>
      <c r="E23" s="25"/>
      <c r="F23" s="39"/>
      <c r="G23" s="25"/>
      <c r="H23" s="39"/>
      <c r="I23" s="25"/>
      <c r="J23" s="22"/>
      <c r="K23" s="25"/>
      <c r="L23" s="39"/>
      <c r="M23" s="25"/>
      <c r="N23" s="39"/>
      <c r="O23" s="25"/>
    </row>
    <row r="24" spans="1:15" x14ac:dyDescent="0.25">
      <c r="A24" s="269" t="s">
        <v>10</v>
      </c>
      <c r="B24" s="266"/>
      <c r="C24" s="6"/>
      <c r="D24" s="5"/>
      <c r="E24" s="10"/>
      <c r="F24" s="7"/>
      <c r="G24" s="10"/>
      <c r="H24" s="7"/>
      <c r="I24" s="10"/>
      <c r="J24" s="5"/>
      <c r="K24" s="10"/>
      <c r="L24" s="7"/>
      <c r="M24" s="10"/>
      <c r="N24" s="7"/>
      <c r="O24" s="10"/>
    </row>
    <row r="25" spans="1:15" x14ac:dyDescent="0.25">
      <c r="A25" s="270"/>
      <c r="B25" s="267"/>
      <c r="C25" s="23"/>
      <c r="D25" s="22"/>
      <c r="E25" s="25"/>
      <c r="F25" s="39"/>
      <c r="G25" s="25"/>
      <c r="H25" s="39"/>
      <c r="I25" s="25"/>
      <c r="J25" s="22"/>
      <c r="K25" s="25"/>
      <c r="L25" s="39"/>
      <c r="M25" s="25"/>
      <c r="N25" s="39"/>
      <c r="O25" s="25"/>
    </row>
    <row r="26" spans="1:15" x14ac:dyDescent="0.25">
      <c r="A26" s="269" t="s">
        <v>11</v>
      </c>
      <c r="B26" s="266"/>
      <c r="C26" s="6" t="s">
        <v>32</v>
      </c>
      <c r="D26" s="5"/>
      <c r="E26" s="10"/>
      <c r="F26" s="7"/>
      <c r="G26" s="10"/>
      <c r="H26" s="7"/>
      <c r="I26" s="10"/>
      <c r="J26" s="5"/>
      <c r="K26" s="10"/>
      <c r="L26" s="7"/>
      <c r="M26" s="10"/>
      <c r="N26" s="7"/>
      <c r="O26" s="10"/>
    </row>
    <row r="27" spans="1:15" x14ac:dyDescent="0.25">
      <c r="A27" s="273"/>
      <c r="B27" s="268"/>
      <c r="C27" s="6" t="s">
        <v>33</v>
      </c>
      <c r="D27" s="5"/>
      <c r="E27" s="10"/>
      <c r="F27" s="7"/>
      <c r="G27" s="10"/>
      <c r="H27" s="7"/>
      <c r="I27" s="10"/>
      <c r="J27" s="5"/>
      <c r="K27" s="10"/>
      <c r="L27" s="7"/>
      <c r="M27" s="10"/>
      <c r="N27" s="7"/>
      <c r="O27" s="10"/>
    </row>
    <row r="28" spans="1:15" x14ac:dyDescent="0.25">
      <c r="A28" s="273"/>
      <c r="B28" s="268"/>
      <c r="C28" s="6" t="s">
        <v>34</v>
      </c>
      <c r="D28" s="5"/>
      <c r="E28" s="10"/>
      <c r="F28" s="7"/>
      <c r="G28" s="10"/>
      <c r="H28" s="7"/>
      <c r="I28" s="10"/>
      <c r="J28" s="5"/>
      <c r="K28" s="10"/>
      <c r="L28" s="7"/>
      <c r="M28" s="10"/>
      <c r="N28" s="7"/>
      <c r="O28" s="10"/>
    </row>
    <row r="29" spans="1:15" x14ac:dyDescent="0.25">
      <c r="A29" s="273"/>
      <c r="B29" s="268"/>
      <c r="C29" s="6" t="s">
        <v>35</v>
      </c>
      <c r="D29" s="5"/>
      <c r="E29" s="10"/>
      <c r="F29" s="7"/>
      <c r="G29" s="10"/>
      <c r="H29" s="7"/>
      <c r="I29" s="10"/>
      <c r="J29" s="5"/>
      <c r="K29" s="10"/>
      <c r="L29" s="7"/>
      <c r="M29" s="10"/>
      <c r="N29" s="7"/>
      <c r="O29" s="10"/>
    </row>
    <row r="30" spans="1:15" x14ac:dyDescent="0.25">
      <c r="A30" s="273"/>
      <c r="B30" s="268"/>
      <c r="C30" s="6" t="s">
        <v>36</v>
      </c>
      <c r="D30" s="5"/>
      <c r="E30" s="10"/>
      <c r="F30" s="7"/>
      <c r="G30" s="10"/>
      <c r="H30" s="7"/>
      <c r="I30" s="10"/>
      <c r="J30" s="5"/>
      <c r="K30" s="10"/>
      <c r="L30" s="7"/>
      <c r="M30" s="10"/>
      <c r="N30" s="7"/>
      <c r="O30" s="10"/>
    </row>
    <row r="31" spans="1:15" x14ac:dyDescent="0.25">
      <c r="A31" s="273"/>
      <c r="B31" s="268"/>
      <c r="C31" s="6" t="s">
        <v>37</v>
      </c>
      <c r="D31" s="5"/>
      <c r="E31" s="10"/>
      <c r="F31" s="7"/>
      <c r="G31" s="10"/>
      <c r="H31" s="7"/>
      <c r="I31" s="10"/>
      <c r="J31" s="5"/>
      <c r="K31" s="10"/>
      <c r="L31" s="7"/>
      <c r="M31" s="10"/>
      <c r="N31" s="7"/>
      <c r="O31" s="10"/>
    </row>
    <row r="32" spans="1:15" x14ac:dyDescent="0.25">
      <c r="A32" s="273"/>
      <c r="B32" s="268"/>
      <c r="C32" s="6" t="s">
        <v>38</v>
      </c>
      <c r="D32" s="5"/>
      <c r="E32" s="10"/>
      <c r="F32" s="7"/>
      <c r="G32" s="10"/>
      <c r="H32" s="7"/>
      <c r="I32" s="10"/>
      <c r="J32" s="5"/>
      <c r="K32" s="10"/>
      <c r="L32" s="7"/>
      <c r="M32" s="10"/>
      <c r="N32" s="7"/>
      <c r="O32" s="10"/>
    </row>
    <row r="33" spans="1:15" x14ac:dyDescent="0.25">
      <c r="A33" s="273"/>
      <c r="B33" s="268"/>
      <c r="C33" s="6" t="s">
        <v>39</v>
      </c>
      <c r="D33" s="5"/>
      <c r="E33" s="10"/>
      <c r="F33" s="7"/>
      <c r="G33" s="10"/>
      <c r="H33" s="7"/>
      <c r="I33" s="10"/>
      <c r="J33" s="5"/>
      <c r="K33" s="10"/>
      <c r="L33" s="7"/>
      <c r="M33" s="10"/>
      <c r="N33" s="7"/>
      <c r="O33" s="10"/>
    </row>
    <row r="34" spans="1:15" x14ac:dyDescent="0.25">
      <c r="A34" s="270"/>
      <c r="B34" s="267"/>
      <c r="C34" s="23"/>
      <c r="D34" s="22"/>
      <c r="E34" s="25"/>
      <c r="F34" s="39"/>
      <c r="G34" s="25"/>
      <c r="H34" s="39"/>
      <c r="I34" s="25"/>
      <c r="J34" s="22"/>
      <c r="K34" s="25"/>
      <c r="L34" s="39"/>
      <c r="M34" s="25"/>
      <c r="N34" s="39"/>
      <c r="O34" s="25"/>
    </row>
    <row r="35" spans="1:15" x14ac:dyDescent="0.25">
      <c r="A35" s="256" t="s">
        <v>12</v>
      </c>
      <c r="B35" s="266"/>
      <c r="C35" s="6" t="s">
        <v>40</v>
      </c>
      <c r="D35" s="5"/>
      <c r="E35" s="10"/>
      <c r="F35" s="7"/>
      <c r="G35" s="10"/>
      <c r="H35" s="7"/>
      <c r="I35" s="10"/>
      <c r="J35" s="5"/>
      <c r="K35" s="10"/>
      <c r="L35" s="7"/>
      <c r="M35" s="10"/>
      <c r="N35" s="7"/>
      <c r="O35" s="10"/>
    </row>
    <row r="36" spans="1:15" x14ac:dyDescent="0.25">
      <c r="A36" s="258"/>
      <c r="B36" s="267"/>
      <c r="C36" s="23"/>
      <c r="D36" s="22"/>
      <c r="E36" s="25"/>
      <c r="F36" s="39"/>
      <c r="G36" s="25"/>
      <c r="H36" s="39"/>
      <c r="I36" s="25"/>
      <c r="J36" s="22"/>
      <c r="K36" s="25"/>
      <c r="L36" s="39"/>
      <c r="M36" s="25"/>
      <c r="N36" s="39"/>
      <c r="O36" s="25"/>
    </row>
    <row r="37" spans="1:15" ht="30" customHeight="1" x14ac:dyDescent="0.25">
      <c r="A37" s="256" t="s">
        <v>13</v>
      </c>
      <c r="B37" s="266"/>
      <c r="C37" s="18" t="s">
        <v>41</v>
      </c>
      <c r="D37" s="5"/>
      <c r="E37" s="10"/>
      <c r="F37" s="7"/>
      <c r="G37" s="10"/>
      <c r="H37" s="7"/>
      <c r="I37" s="10"/>
      <c r="J37" s="5"/>
      <c r="K37" s="10"/>
      <c r="L37" s="7"/>
      <c r="M37" s="10"/>
      <c r="N37" s="7"/>
      <c r="O37" s="10"/>
    </row>
    <row r="38" spans="1:15" x14ac:dyDescent="0.25">
      <c r="A38" s="261"/>
      <c r="B38" s="268"/>
      <c r="C38" s="6" t="s">
        <v>42</v>
      </c>
      <c r="D38" s="5"/>
      <c r="E38" s="10"/>
      <c r="F38" s="43"/>
      <c r="G38" s="9"/>
      <c r="H38" s="7"/>
      <c r="I38" s="10"/>
      <c r="J38" s="5"/>
      <c r="K38" s="10"/>
      <c r="L38" s="7"/>
      <c r="M38" s="10"/>
      <c r="N38" s="7"/>
      <c r="O38" s="10"/>
    </row>
    <row r="39" spans="1:15" x14ac:dyDescent="0.25">
      <c r="A39" s="258"/>
      <c r="B39" s="267"/>
      <c r="C39" s="23"/>
      <c r="D39" s="22"/>
      <c r="E39" s="25"/>
      <c r="F39" s="22"/>
      <c r="G39" s="25"/>
      <c r="H39" s="39"/>
      <c r="I39" s="25"/>
      <c r="J39" s="22"/>
      <c r="K39" s="25"/>
      <c r="L39" s="39"/>
      <c r="M39" s="25"/>
      <c r="N39" s="39"/>
      <c r="O39" s="25"/>
    </row>
    <row r="40" spans="1:15" x14ac:dyDescent="0.25">
      <c r="A40" s="269" t="s">
        <v>14</v>
      </c>
      <c r="B40" s="254"/>
      <c r="C40" s="6" t="s">
        <v>43</v>
      </c>
      <c r="D40" s="5"/>
      <c r="E40" s="10"/>
      <c r="F40" s="5"/>
      <c r="G40" s="10"/>
      <c r="H40" s="7"/>
      <c r="I40" s="10"/>
      <c r="J40" s="5"/>
      <c r="K40" s="10"/>
      <c r="L40" s="7"/>
      <c r="M40" s="10"/>
      <c r="N40" s="7"/>
      <c r="O40" s="10"/>
    </row>
    <row r="41" spans="1:15" x14ac:dyDescent="0.25">
      <c r="A41" s="270"/>
      <c r="B41" s="263"/>
      <c r="C41" s="23"/>
      <c r="D41" s="22"/>
      <c r="E41" s="25"/>
      <c r="F41" s="22"/>
      <c r="G41" s="25"/>
      <c r="H41" s="39"/>
      <c r="I41" s="25"/>
      <c r="J41" s="22"/>
      <c r="K41" s="25"/>
      <c r="L41" s="39"/>
      <c r="M41" s="25"/>
      <c r="N41" s="39"/>
      <c r="O41" s="25"/>
    </row>
    <row r="42" spans="1:15" x14ac:dyDescent="0.25">
      <c r="A42" s="256" t="s">
        <v>15</v>
      </c>
      <c r="B42" s="266"/>
      <c r="C42" s="6" t="s">
        <v>44</v>
      </c>
      <c r="D42" s="5"/>
      <c r="E42" s="10"/>
      <c r="F42" s="5"/>
      <c r="G42" s="10"/>
      <c r="H42" s="7"/>
      <c r="I42" s="10"/>
      <c r="J42" s="5"/>
      <c r="K42" s="10"/>
      <c r="L42" s="7"/>
      <c r="M42" s="10"/>
      <c r="N42" s="7"/>
      <c r="O42" s="10"/>
    </row>
    <row r="43" spans="1:15" x14ac:dyDescent="0.25">
      <c r="A43" s="258"/>
      <c r="B43" s="267"/>
      <c r="C43" s="23"/>
      <c r="D43" s="22"/>
      <c r="E43" s="25"/>
      <c r="F43" s="22"/>
      <c r="G43" s="25"/>
      <c r="H43" s="39"/>
      <c r="I43" s="25"/>
      <c r="J43" s="22"/>
      <c r="K43" s="25"/>
      <c r="L43" s="39"/>
      <c r="M43" s="25"/>
      <c r="N43" s="39"/>
      <c r="O43" s="25"/>
    </row>
    <row r="44" spans="1:15" ht="30.75" customHeight="1" x14ac:dyDescent="0.25">
      <c r="A44" s="256" t="s">
        <v>16</v>
      </c>
      <c r="B44" s="266"/>
      <c r="C44" s="18" t="s">
        <v>45</v>
      </c>
      <c r="D44" s="5"/>
      <c r="E44" s="10"/>
      <c r="F44" s="5"/>
      <c r="G44" s="10"/>
      <c r="H44" s="7"/>
      <c r="I44" s="10"/>
      <c r="J44" s="5"/>
      <c r="K44" s="10"/>
      <c r="L44" s="7"/>
      <c r="M44" s="10"/>
      <c r="N44" s="7"/>
      <c r="O44" s="10"/>
    </row>
    <row r="45" spans="1:15" x14ac:dyDescent="0.25">
      <c r="A45" s="258"/>
      <c r="B45" s="267"/>
      <c r="C45" s="23"/>
      <c r="D45" s="22"/>
      <c r="E45" s="25"/>
      <c r="F45" s="22"/>
      <c r="G45" s="25"/>
      <c r="H45" s="39"/>
      <c r="I45" s="25"/>
      <c r="J45" s="22"/>
      <c r="K45" s="25"/>
      <c r="L45" s="39"/>
      <c r="M45" s="25"/>
      <c r="N45" s="39"/>
      <c r="O45" s="25"/>
    </row>
    <row r="46" spans="1:15" ht="30" customHeight="1" x14ac:dyDescent="0.25">
      <c r="A46" s="256" t="s">
        <v>17</v>
      </c>
      <c r="B46" s="266"/>
      <c r="C46" s="19" t="s">
        <v>46</v>
      </c>
      <c r="D46" s="5"/>
      <c r="E46" s="10"/>
      <c r="F46" s="5"/>
      <c r="G46" s="10"/>
      <c r="H46" s="7"/>
      <c r="I46" s="10"/>
      <c r="J46" s="5"/>
      <c r="K46" s="10"/>
      <c r="L46" s="7"/>
      <c r="M46" s="10"/>
      <c r="N46" s="7"/>
      <c r="O46" s="10"/>
    </row>
    <row r="47" spans="1:15" x14ac:dyDescent="0.25">
      <c r="A47" s="258"/>
      <c r="B47" s="267"/>
      <c r="C47" s="23"/>
      <c r="D47" s="22"/>
      <c r="E47" s="25"/>
      <c r="F47" s="22"/>
      <c r="G47" s="25"/>
      <c r="H47" s="39"/>
      <c r="I47" s="25"/>
      <c r="J47" s="22"/>
      <c r="K47" s="25"/>
      <c r="L47" s="39"/>
      <c r="M47" s="25"/>
      <c r="N47" s="39"/>
      <c r="O47" s="25"/>
    </row>
    <row r="48" spans="1:15" x14ac:dyDescent="0.25">
      <c r="A48" s="256" t="s">
        <v>18</v>
      </c>
      <c r="B48" s="259"/>
      <c r="C48" s="6" t="s">
        <v>47</v>
      </c>
      <c r="D48" s="5"/>
      <c r="E48" s="10"/>
      <c r="F48" s="5"/>
      <c r="G48" s="10"/>
      <c r="H48" s="7"/>
      <c r="I48" s="10"/>
      <c r="J48" s="5"/>
      <c r="K48" s="10"/>
      <c r="L48" s="7"/>
      <c r="M48" s="10"/>
      <c r="N48" s="7"/>
      <c r="O48" s="10"/>
    </row>
    <row r="49" spans="1:16" x14ac:dyDescent="0.25">
      <c r="A49" s="258"/>
      <c r="B49" s="260"/>
      <c r="C49" s="23"/>
      <c r="D49" s="22"/>
      <c r="E49" s="25"/>
      <c r="F49" s="22"/>
      <c r="G49" s="25"/>
      <c r="H49" s="39"/>
      <c r="I49" s="25"/>
      <c r="J49" s="22"/>
      <c r="K49" s="25"/>
      <c r="L49" s="39"/>
      <c r="M49" s="25"/>
      <c r="N49" s="39"/>
      <c r="O49" s="25"/>
    </row>
    <row r="50" spans="1:16" x14ac:dyDescent="0.25">
      <c r="A50" s="256" t="s">
        <v>19</v>
      </c>
      <c r="B50" s="254"/>
      <c r="C50" s="10" t="s">
        <v>48</v>
      </c>
      <c r="D50" s="5"/>
      <c r="E50" s="10"/>
      <c r="F50" s="5"/>
      <c r="G50" s="10"/>
      <c r="H50" s="7"/>
      <c r="I50" s="10"/>
      <c r="J50" s="5"/>
      <c r="K50" s="10"/>
      <c r="L50" s="7"/>
      <c r="M50" s="10"/>
      <c r="N50" s="7"/>
      <c r="O50" s="10"/>
    </row>
    <row r="51" spans="1:16" x14ac:dyDescent="0.25">
      <c r="A51" s="261"/>
      <c r="B51" s="262"/>
      <c r="C51" s="10" t="s">
        <v>49</v>
      </c>
      <c r="D51" s="5"/>
      <c r="E51" s="10"/>
      <c r="F51" s="5"/>
      <c r="G51" s="10"/>
      <c r="H51" s="7"/>
      <c r="I51" s="10"/>
      <c r="J51" s="5"/>
      <c r="K51" s="10"/>
      <c r="L51" s="7"/>
      <c r="M51" s="10"/>
      <c r="N51" s="7"/>
      <c r="O51" s="10"/>
    </row>
    <row r="52" spans="1:16" x14ac:dyDescent="0.25">
      <c r="A52" s="261"/>
      <c r="B52" s="262"/>
      <c r="C52" s="10" t="s">
        <v>50</v>
      </c>
      <c r="D52" s="5"/>
      <c r="E52" s="10"/>
      <c r="F52" s="5"/>
      <c r="G52" s="10"/>
      <c r="H52" s="7"/>
      <c r="I52" s="10"/>
      <c r="J52" s="5"/>
      <c r="K52" s="10"/>
      <c r="L52" s="7"/>
      <c r="M52" s="10"/>
      <c r="N52" s="7"/>
      <c r="O52" s="10"/>
    </row>
    <row r="53" spans="1:16" x14ac:dyDescent="0.25">
      <c r="A53" s="258"/>
      <c r="B53" s="263"/>
      <c r="C53" s="25"/>
      <c r="D53" s="22"/>
      <c r="E53" s="25"/>
      <c r="F53" s="22"/>
      <c r="G53" s="25"/>
      <c r="H53" s="39"/>
      <c r="I53" s="25"/>
      <c r="J53" s="22"/>
      <c r="K53" s="25"/>
      <c r="L53" s="39"/>
      <c r="M53" s="25"/>
      <c r="N53" s="39"/>
      <c r="O53" s="25"/>
    </row>
    <row r="54" spans="1:16" ht="31.5" customHeight="1" x14ac:dyDescent="0.25">
      <c r="A54" s="264" t="s">
        <v>20</v>
      </c>
      <c r="B54" s="266"/>
      <c r="C54" s="28" t="s">
        <v>51</v>
      </c>
      <c r="D54" s="38"/>
      <c r="E54" s="52"/>
      <c r="F54" s="5"/>
      <c r="G54" s="10"/>
      <c r="H54" s="7"/>
      <c r="I54" s="10"/>
      <c r="J54" s="5"/>
      <c r="K54" s="10"/>
      <c r="L54" s="7"/>
      <c r="M54" s="10"/>
      <c r="N54" s="7"/>
      <c r="O54" s="10"/>
    </row>
    <row r="55" spans="1:16" x14ac:dyDescent="0.25">
      <c r="A55" s="265"/>
      <c r="B55" s="267"/>
      <c r="C55" s="23"/>
      <c r="D55" s="39"/>
      <c r="E55" s="47"/>
      <c r="F55" s="30"/>
      <c r="G55" s="29"/>
      <c r="H55" s="67"/>
      <c r="I55" s="47"/>
      <c r="J55" s="30"/>
      <c r="K55" s="47"/>
      <c r="L55" s="67"/>
      <c r="M55" s="47"/>
      <c r="N55" s="39"/>
      <c r="O55" s="47"/>
    </row>
    <row r="56" spans="1:16" x14ac:dyDescent="0.25">
      <c r="A56" s="256" t="s">
        <v>21</v>
      </c>
      <c r="B56" s="254"/>
      <c r="C56" s="20" t="s">
        <v>52</v>
      </c>
      <c r="D56" s="40"/>
      <c r="E56" s="48"/>
      <c r="F56" s="37"/>
      <c r="G56" s="36"/>
      <c r="H56" s="68"/>
      <c r="I56" s="48"/>
      <c r="J56" s="37"/>
      <c r="K56" s="48"/>
      <c r="L56" s="68"/>
      <c r="M56" s="48"/>
      <c r="N56" s="40"/>
      <c r="O56" s="70"/>
    </row>
    <row r="57" spans="1:16" ht="15.75" thickBot="1" x14ac:dyDescent="0.3">
      <c r="A57" s="257"/>
      <c r="B57" s="255"/>
      <c r="C57" s="33"/>
      <c r="D57" s="54"/>
      <c r="E57" s="35"/>
      <c r="F57" s="34"/>
      <c r="G57" s="33"/>
      <c r="H57" s="69"/>
      <c r="I57" s="53"/>
      <c r="J57" s="34"/>
      <c r="K57" s="53"/>
      <c r="L57" s="69"/>
      <c r="M57" s="33"/>
      <c r="N57" s="69"/>
      <c r="O57" s="35"/>
      <c r="P57" s="11"/>
    </row>
    <row r="58" spans="1:16" ht="15.75" thickBot="1" x14ac:dyDescent="0.3">
      <c r="A58" s="31"/>
      <c r="B58" s="12"/>
      <c r="C58" s="13"/>
      <c r="D58" s="32"/>
      <c r="E58" s="73"/>
      <c r="F58" s="32"/>
      <c r="G58" s="13"/>
      <c r="H58" s="32"/>
      <c r="I58" s="13"/>
      <c r="J58" s="32"/>
      <c r="K58" s="13"/>
      <c r="L58" s="32"/>
      <c r="M58" s="31"/>
      <c r="N58" s="71"/>
      <c r="O58" s="13"/>
    </row>
    <row r="59" spans="1:16" ht="15.75" thickBot="1" x14ac:dyDescent="0.3">
      <c r="A59" s="42" t="s">
        <v>22</v>
      </c>
      <c r="B59" s="41"/>
      <c r="C59" s="74"/>
      <c r="D59" s="72"/>
      <c r="E59" s="14"/>
      <c r="F59" s="72"/>
      <c r="G59" s="14"/>
      <c r="H59" s="72"/>
      <c r="I59" s="14"/>
      <c r="J59" s="72"/>
      <c r="K59" s="14"/>
      <c r="L59" s="72"/>
      <c r="M59" s="49"/>
      <c r="N59" s="71"/>
      <c r="O59" s="14"/>
    </row>
    <row r="60" spans="1:16" ht="45" customHeight="1" x14ac:dyDescent="0.25">
      <c r="B60" s="31"/>
      <c r="D60" s="2" t="s">
        <v>55</v>
      </c>
      <c r="E60" s="2" t="s">
        <v>56</v>
      </c>
      <c r="F60" s="2" t="s">
        <v>59</v>
      </c>
      <c r="G60" s="2" t="s">
        <v>74</v>
      </c>
      <c r="H60" s="2" t="s">
        <v>63</v>
      </c>
      <c r="I60" s="2" t="s">
        <v>60</v>
      </c>
      <c r="J60" s="2" t="s">
        <v>64</v>
      </c>
      <c r="K60" s="2" t="s">
        <v>65</v>
      </c>
      <c r="L60" s="2" t="s">
        <v>66</v>
      </c>
      <c r="M60" s="2" t="s">
        <v>67</v>
      </c>
      <c r="N60" s="2" t="s">
        <v>75</v>
      </c>
      <c r="O60" s="2" t="s">
        <v>75</v>
      </c>
    </row>
  </sheetData>
  <mergeCells count="38">
    <mergeCell ref="B3:B5"/>
    <mergeCell ref="A11:A16"/>
    <mergeCell ref="B11:B16"/>
    <mergeCell ref="A17:A19"/>
    <mergeCell ref="B17:B19"/>
    <mergeCell ref="A9:A10"/>
    <mergeCell ref="B9:B10"/>
    <mergeCell ref="A3:A5"/>
    <mergeCell ref="A6:A8"/>
    <mergeCell ref="B6:B8"/>
    <mergeCell ref="A20:A21"/>
    <mergeCell ref="B20:B21"/>
    <mergeCell ref="A22:A23"/>
    <mergeCell ref="B22:B23"/>
    <mergeCell ref="A26:A34"/>
    <mergeCell ref="B26:B34"/>
    <mergeCell ref="A24:A25"/>
    <mergeCell ref="B24:B25"/>
    <mergeCell ref="A35:A36"/>
    <mergeCell ref="B35:B36"/>
    <mergeCell ref="A37:A39"/>
    <mergeCell ref="B37:B39"/>
    <mergeCell ref="A40:A41"/>
    <mergeCell ref="B40:B41"/>
    <mergeCell ref="A42:A43"/>
    <mergeCell ref="B42:B43"/>
    <mergeCell ref="A44:A45"/>
    <mergeCell ref="B44:B45"/>
    <mergeCell ref="A46:A47"/>
    <mergeCell ref="B46:B47"/>
    <mergeCell ref="B56:B57"/>
    <mergeCell ref="A56:A57"/>
    <mergeCell ref="A48:A49"/>
    <mergeCell ref="B48:B49"/>
    <mergeCell ref="A50:A53"/>
    <mergeCell ref="B50:B53"/>
    <mergeCell ref="A54:A55"/>
    <mergeCell ref="B54:B5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3D4C2-B203-4CC6-B2CC-5D27C3E71F08}">
  <sheetPr>
    <tabColor rgb="FFFF0000"/>
    <pageSetUpPr fitToPage="1"/>
  </sheetPr>
  <dimension ref="A1:C55"/>
  <sheetViews>
    <sheetView zoomScale="55" zoomScaleNormal="55" workbookViewId="0">
      <selection activeCell="N8" sqref="N8"/>
    </sheetView>
  </sheetViews>
  <sheetFormatPr defaultColWidth="9.140625" defaultRowHeight="15" x14ac:dyDescent="0.25"/>
  <cols>
    <col min="1" max="1" width="69.140625" style="161" customWidth="1"/>
    <col min="2" max="3" width="25.5703125" style="161" customWidth="1"/>
    <col min="4" max="16384" width="9.140625" style="161"/>
  </cols>
  <sheetData>
    <row r="1" spans="1:3" ht="17.25" customHeight="1" x14ac:dyDescent="0.25">
      <c r="A1" s="274"/>
    </row>
    <row r="2" spans="1:3" ht="60" customHeight="1" x14ac:dyDescent="0.25">
      <c r="A2" s="308" t="s">
        <v>0</v>
      </c>
      <c r="B2" s="309" t="s">
        <v>90</v>
      </c>
      <c r="C2" s="309" t="s">
        <v>196</v>
      </c>
    </row>
    <row r="3" spans="1:3" s="282" customFormat="1" ht="60" customHeight="1" x14ac:dyDescent="0.25">
      <c r="A3" s="279" t="s">
        <v>222</v>
      </c>
      <c r="B3" s="280">
        <v>0</v>
      </c>
      <c r="C3" s="280">
        <v>0</v>
      </c>
    </row>
    <row r="4" spans="1:3" s="282" customFormat="1" ht="60" customHeight="1" x14ac:dyDescent="0.25">
      <c r="A4" s="279" t="s">
        <v>223</v>
      </c>
      <c r="B4" s="280">
        <v>0</v>
      </c>
      <c r="C4" s="280">
        <v>0</v>
      </c>
    </row>
    <row r="5" spans="1:3" s="282" customFormat="1" ht="60" customHeight="1" x14ac:dyDescent="0.25">
      <c r="A5" s="279" t="s">
        <v>225</v>
      </c>
      <c r="B5" s="280">
        <v>0</v>
      </c>
      <c r="C5" s="280">
        <v>3</v>
      </c>
    </row>
    <row r="6" spans="1:3" s="282" customFormat="1" ht="60" customHeight="1" x14ac:dyDescent="0.25">
      <c r="A6" s="279" t="s">
        <v>226</v>
      </c>
      <c r="B6" s="280">
        <v>0</v>
      </c>
      <c r="C6" s="280">
        <v>1</v>
      </c>
    </row>
    <row r="7" spans="1:3" s="282" customFormat="1" ht="60" customHeight="1" x14ac:dyDescent="0.25">
      <c r="A7" s="279" t="s">
        <v>227</v>
      </c>
      <c r="B7" s="280">
        <v>0</v>
      </c>
      <c r="C7" s="280">
        <v>1</v>
      </c>
    </row>
    <row r="8" spans="1:3" s="282" customFormat="1" ht="60" customHeight="1" x14ac:dyDescent="0.25">
      <c r="A8" s="279" t="s">
        <v>224</v>
      </c>
      <c r="B8" s="280">
        <v>0</v>
      </c>
      <c r="C8" s="280">
        <v>2</v>
      </c>
    </row>
    <row r="9" spans="1:3" s="282" customFormat="1" ht="60" customHeight="1" x14ac:dyDescent="0.25">
      <c r="A9" s="279" t="s">
        <v>249</v>
      </c>
      <c r="B9" s="280">
        <v>0</v>
      </c>
      <c r="C9" s="280">
        <v>12</v>
      </c>
    </row>
    <row r="10" spans="1:3" s="282" customFormat="1" ht="60" customHeight="1" x14ac:dyDescent="0.25">
      <c r="A10" s="279" t="s">
        <v>250</v>
      </c>
      <c r="B10" s="280">
        <v>0</v>
      </c>
      <c r="C10" s="280">
        <v>6</v>
      </c>
    </row>
    <row r="11" spans="1:3" s="282" customFormat="1" ht="60" customHeight="1" x14ac:dyDescent="0.25">
      <c r="A11" s="279" t="s">
        <v>251</v>
      </c>
      <c r="B11" s="280">
        <v>0</v>
      </c>
      <c r="C11" s="280" t="s">
        <v>269</v>
      </c>
    </row>
    <row r="12" spans="1:3" s="282" customFormat="1" ht="60" customHeight="1" x14ac:dyDescent="0.25">
      <c r="A12" s="279" t="s">
        <v>76</v>
      </c>
      <c r="B12" s="283">
        <v>0</v>
      </c>
      <c r="C12" s="283">
        <v>4</v>
      </c>
    </row>
    <row r="13" spans="1:3" s="282" customFormat="1" ht="60" customHeight="1" x14ac:dyDescent="0.25">
      <c r="A13" s="279" t="s">
        <v>88</v>
      </c>
      <c r="B13" s="283">
        <v>0</v>
      </c>
      <c r="C13" s="283">
        <v>4</v>
      </c>
    </row>
    <row r="14" spans="1:3" s="282" customFormat="1" ht="60" customHeight="1" x14ac:dyDescent="0.25">
      <c r="A14" s="279" t="s">
        <v>77</v>
      </c>
      <c r="B14" s="283">
        <v>0</v>
      </c>
      <c r="C14" s="283">
        <v>4</v>
      </c>
    </row>
    <row r="15" spans="1:3" s="282" customFormat="1" ht="60" customHeight="1" x14ac:dyDescent="0.25">
      <c r="A15" s="279" t="s">
        <v>117</v>
      </c>
      <c r="B15" s="283">
        <v>0</v>
      </c>
      <c r="C15" s="283">
        <v>4</v>
      </c>
    </row>
    <row r="16" spans="1:3" ht="45" customHeight="1" x14ac:dyDescent="0.25">
      <c r="B16" s="287"/>
      <c r="C16" s="287"/>
    </row>
    <row r="17" spans="3:3" ht="12" customHeight="1" x14ac:dyDescent="0.25"/>
    <row r="18" spans="3:3" ht="12" customHeight="1" x14ac:dyDescent="0.25"/>
    <row r="19" spans="3:3" ht="12" customHeight="1" x14ac:dyDescent="0.25"/>
    <row r="20" spans="3:3" ht="12" customHeight="1" x14ac:dyDescent="0.25"/>
    <row r="21" spans="3:3" ht="12" customHeight="1" x14ac:dyDescent="0.25"/>
    <row r="22" spans="3:3" ht="12" customHeight="1" x14ac:dyDescent="0.25"/>
    <row r="23" spans="3:3" ht="12" customHeight="1" x14ac:dyDescent="0.25"/>
    <row r="24" spans="3:3" ht="12" customHeight="1" x14ac:dyDescent="0.25"/>
    <row r="25" spans="3:3" ht="12" customHeight="1" x14ac:dyDescent="0.25"/>
    <row r="26" spans="3:3" ht="12" customHeight="1" x14ac:dyDescent="0.25"/>
    <row r="27" spans="3:3" ht="70.150000000000006" customHeight="1" x14ac:dyDescent="0.25">
      <c r="C27" s="75"/>
    </row>
    <row r="28" spans="3:3" ht="12" customHeight="1" x14ac:dyDescent="0.25"/>
    <row r="29" spans="3:3" ht="12" customHeight="1" x14ac:dyDescent="0.25"/>
    <row r="30" spans="3:3" ht="12" customHeight="1" x14ac:dyDescent="0.25"/>
    <row r="31" spans="3:3" ht="12" customHeight="1" x14ac:dyDescent="0.25"/>
    <row r="32" spans="3:3" ht="12" customHeight="1" x14ac:dyDescent="0.25"/>
    <row r="33" ht="12" customHeight="1" x14ac:dyDescent="0.25"/>
    <row r="34" ht="12" customHeight="1" x14ac:dyDescent="0.25"/>
    <row r="35" ht="12" customHeight="1" x14ac:dyDescent="0.25"/>
    <row r="36" ht="12" customHeight="1" x14ac:dyDescent="0.25"/>
    <row r="37" ht="12" customHeight="1" x14ac:dyDescent="0.25"/>
    <row r="38" ht="12" customHeight="1" x14ac:dyDescent="0.25"/>
    <row r="39" ht="12" customHeight="1" x14ac:dyDescent="0.25"/>
    <row r="40" ht="12" customHeight="1" x14ac:dyDescent="0.25"/>
    <row r="41" ht="12" customHeight="1" x14ac:dyDescent="0.25"/>
    <row r="42" ht="12" customHeight="1" x14ac:dyDescent="0.25"/>
    <row r="43" ht="12" customHeight="1" x14ac:dyDescent="0.25"/>
    <row r="44" ht="12" customHeight="1" x14ac:dyDescent="0.25"/>
    <row r="45" ht="12" customHeight="1" x14ac:dyDescent="0.25"/>
    <row r="46" ht="12" customHeight="1" x14ac:dyDescent="0.25"/>
    <row r="47" ht="12" customHeight="1" x14ac:dyDescent="0.25"/>
    <row r="48" ht="12" customHeight="1" x14ac:dyDescent="0.25"/>
    <row r="49" ht="12" customHeight="1" x14ac:dyDescent="0.25"/>
    <row r="50" ht="12" customHeight="1" x14ac:dyDescent="0.25"/>
    <row r="51" ht="12" customHeight="1" x14ac:dyDescent="0.25"/>
    <row r="52" ht="12" customHeight="1" x14ac:dyDescent="0.25"/>
    <row r="55" ht="45" customHeight="1" x14ac:dyDescent="0.25"/>
  </sheetData>
  <mergeCells count="1">
    <mergeCell ref="B16:C16"/>
  </mergeCells>
  <pageMargins left="0.7" right="0.7" top="0.75" bottom="0.75" header="0.3" footer="0.3"/>
  <pageSetup scale="32"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A77F5-AEC3-45B9-9113-0DD93ABF71E1}">
  <sheetPr>
    <tabColor rgb="FFFF0000"/>
    <pageSetUpPr fitToPage="1"/>
  </sheetPr>
  <dimension ref="A1:L55"/>
  <sheetViews>
    <sheetView zoomScale="50" zoomScaleNormal="50" workbookViewId="0">
      <selection activeCell="V10" sqref="V10"/>
    </sheetView>
  </sheetViews>
  <sheetFormatPr defaultColWidth="9.140625" defaultRowHeight="15" x14ac:dyDescent="0.25"/>
  <cols>
    <col min="1" max="1" width="100.7109375" style="161" customWidth="1"/>
    <col min="2" max="2" width="31" style="161" customWidth="1"/>
    <col min="3" max="12" width="15.85546875" style="161" customWidth="1"/>
    <col min="13" max="16384" width="9.140625" style="161"/>
  </cols>
  <sheetData>
    <row r="1" spans="1:12" ht="17.25" customHeight="1" x14ac:dyDescent="0.25">
      <c r="A1" s="274"/>
    </row>
    <row r="2" spans="1:12" ht="60" customHeight="1" x14ac:dyDescent="0.25">
      <c r="A2" s="293" t="s">
        <v>0</v>
      </c>
      <c r="B2" s="293" t="s">
        <v>90</v>
      </c>
      <c r="C2" s="294" t="s">
        <v>244</v>
      </c>
      <c r="D2" s="294"/>
      <c r="E2" s="294" t="s">
        <v>245</v>
      </c>
      <c r="F2" s="294"/>
      <c r="G2" s="294" t="s">
        <v>246</v>
      </c>
      <c r="H2" s="294"/>
      <c r="I2" s="295" t="s">
        <v>247</v>
      </c>
      <c r="J2" s="295"/>
      <c r="K2" s="295" t="s">
        <v>248</v>
      </c>
      <c r="L2" s="295"/>
    </row>
    <row r="3" spans="1:12" s="282" customFormat="1" ht="60" customHeight="1" x14ac:dyDescent="0.25">
      <c r="A3" s="296" t="s">
        <v>222</v>
      </c>
      <c r="B3" s="296">
        <v>0</v>
      </c>
      <c r="C3" s="297">
        <v>16</v>
      </c>
      <c r="D3" s="297"/>
      <c r="E3" s="297">
        <v>16</v>
      </c>
      <c r="F3" s="297"/>
      <c r="G3" s="298">
        <v>30</v>
      </c>
      <c r="H3" s="298"/>
      <c r="I3" s="297">
        <v>30</v>
      </c>
      <c r="J3" s="297"/>
      <c r="K3" s="297">
        <v>34</v>
      </c>
      <c r="L3" s="297"/>
    </row>
    <row r="4" spans="1:12" s="282" customFormat="1" ht="60" customHeight="1" x14ac:dyDescent="0.25">
      <c r="A4" s="299" t="s">
        <v>223</v>
      </c>
      <c r="B4" s="299">
        <v>0</v>
      </c>
      <c r="C4" s="300">
        <v>18</v>
      </c>
      <c r="D4" s="300"/>
      <c r="E4" s="300">
        <v>48</v>
      </c>
      <c r="F4" s="300"/>
      <c r="G4" s="300">
        <v>15</v>
      </c>
      <c r="H4" s="300"/>
      <c r="I4" s="300">
        <v>14</v>
      </c>
      <c r="J4" s="300"/>
      <c r="K4" s="300">
        <v>17</v>
      </c>
      <c r="L4" s="300"/>
    </row>
    <row r="5" spans="1:12" s="282" customFormat="1" ht="60" customHeight="1" x14ac:dyDescent="0.25">
      <c r="A5" s="296" t="s">
        <v>225</v>
      </c>
      <c r="B5" s="296">
        <v>0</v>
      </c>
      <c r="C5" s="297">
        <v>85</v>
      </c>
      <c r="D5" s="297"/>
      <c r="E5" s="297">
        <v>80</v>
      </c>
      <c r="F5" s="297"/>
      <c r="G5" s="298">
        <v>16</v>
      </c>
      <c r="H5" s="298"/>
      <c r="I5" s="297">
        <v>4</v>
      </c>
      <c r="J5" s="297"/>
      <c r="K5" s="297">
        <v>7</v>
      </c>
      <c r="L5" s="297"/>
    </row>
    <row r="6" spans="1:12" s="282" customFormat="1" ht="60" customHeight="1" x14ac:dyDescent="0.25">
      <c r="A6" s="299" t="s">
        <v>226</v>
      </c>
      <c r="B6" s="299">
        <v>0</v>
      </c>
      <c r="C6" s="300">
        <v>20</v>
      </c>
      <c r="D6" s="300"/>
      <c r="E6" s="300">
        <v>27</v>
      </c>
      <c r="F6" s="300"/>
      <c r="G6" s="300">
        <v>1</v>
      </c>
      <c r="H6" s="300"/>
      <c r="I6" s="300">
        <v>0</v>
      </c>
      <c r="J6" s="300"/>
      <c r="K6" s="300">
        <v>1</v>
      </c>
      <c r="L6" s="300"/>
    </row>
    <row r="7" spans="1:12" s="282" customFormat="1" ht="60" customHeight="1" x14ac:dyDescent="0.25">
      <c r="A7" s="296" t="s">
        <v>227</v>
      </c>
      <c r="B7" s="296">
        <v>0</v>
      </c>
      <c r="C7" s="297">
        <v>181</v>
      </c>
      <c r="D7" s="297"/>
      <c r="E7" s="297">
        <v>211</v>
      </c>
      <c r="F7" s="297"/>
      <c r="G7" s="297">
        <v>18</v>
      </c>
      <c r="H7" s="297"/>
      <c r="I7" s="297">
        <v>6</v>
      </c>
      <c r="J7" s="297"/>
      <c r="K7" s="297">
        <v>10</v>
      </c>
      <c r="L7" s="297"/>
    </row>
    <row r="8" spans="1:12" s="282" customFormat="1" ht="60" customHeight="1" x14ac:dyDescent="0.25">
      <c r="A8" s="299" t="s">
        <v>224</v>
      </c>
      <c r="B8" s="299">
        <v>0</v>
      </c>
      <c r="C8" s="300">
        <v>201</v>
      </c>
      <c r="D8" s="300"/>
      <c r="E8" s="300">
        <v>238</v>
      </c>
      <c r="F8" s="300"/>
      <c r="G8" s="300">
        <v>19</v>
      </c>
      <c r="H8" s="300"/>
      <c r="I8" s="300">
        <v>6</v>
      </c>
      <c r="J8" s="300"/>
      <c r="K8" s="300">
        <v>11</v>
      </c>
      <c r="L8" s="300"/>
    </row>
    <row r="9" spans="1:12" s="282" customFormat="1" ht="60" customHeight="1" x14ac:dyDescent="0.25">
      <c r="A9" s="296" t="s">
        <v>249</v>
      </c>
      <c r="B9" s="296">
        <v>0</v>
      </c>
      <c r="C9" s="297">
        <v>33</v>
      </c>
      <c r="D9" s="297"/>
      <c r="E9" s="297">
        <v>37</v>
      </c>
      <c r="F9" s="297"/>
      <c r="G9" s="297">
        <v>95</v>
      </c>
      <c r="H9" s="297"/>
      <c r="I9" s="297">
        <v>152</v>
      </c>
      <c r="J9" s="297"/>
      <c r="K9" s="297">
        <v>116</v>
      </c>
      <c r="L9" s="297"/>
    </row>
    <row r="10" spans="1:12" s="282" customFormat="1" ht="60" customHeight="1" x14ac:dyDescent="0.25">
      <c r="A10" s="299" t="s">
        <v>250</v>
      </c>
      <c r="B10" s="299">
        <v>0</v>
      </c>
      <c r="C10" s="301">
        <v>80</v>
      </c>
      <c r="D10" s="301"/>
      <c r="E10" s="301">
        <v>80</v>
      </c>
      <c r="F10" s="301"/>
      <c r="G10" s="301">
        <v>340</v>
      </c>
      <c r="H10" s="301"/>
      <c r="I10" s="301">
        <v>327</v>
      </c>
      <c r="J10" s="301"/>
      <c r="K10" s="301">
        <v>319</v>
      </c>
      <c r="L10" s="301"/>
    </row>
    <row r="11" spans="1:12" s="282" customFormat="1" ht="60" customHeight="1" x14ac:dyDescent="0.25">
      <c r="A11" s="296" t="s">
        <v>251</v>
      </c>
      <c r="B11" s="296">
        <v>0</v>
      </c>
      <c r="C11" s="302" t="s">
        <v>260</v>
      </c>
      <c r="D11" s="302"/>
      <c r="E11" s="302" t="s">
        <v>261</v>
      </c>
      <c r="F11" s="302"/>
      <c r="G11" s="302" t="s">
        <v>262</v>
      </c>
      <c r="H11" s="302"/>
      <c r="I11" s="302" t="s">
        <v>263</v>
      </c>
      <c r="J11" s="302"/>
      <c r="K11" s="302" t="s">
        <v>264</v>
      </c>
      <c r="L11" s="302"/>
    </row>
    <row r="12" spans="1:12" s="282" customFormat="1" ht="35.450000000000003" customHeight="1" x14ac:dyDescent="0.25">
      <c r="A12" s="301" t="s">
        <v>265</v>
      </c>
      <c r="B12" s="303">
        <v>0</v>
      </c>
      <c r="C12" s="304" t="s">
        <v>266</v>
      </c>
      <c r="D12" s="304" t="s">
        <v>267</v>
      </c>
      <c r="E12" s="304" t="s">
        <v>266</v>
      </c>
      <c r="F12" s="304" t="s">
        <v>267</v>
      </c>
      <c r="G12" s="304" t="s">
        <v>266</v>
      </c>
      <c r="H12" s="304" t="s">
        <v>268</v>
      </c>
      <c r="I12" s="304" t="s">
        <v>266</v>
      </c>
      <c r="J12" s="304" t="s">
        <v>268</v>
      </c>
      <c r="K12" s="304" t="s">
        <v>266</v>
      </c>
      <c r="L12" s="304" t="s">
        <v>268</v>
      </c>
    </row>
    <row r="13" spans="1:12" s="282" customFormat="1" ht="60" customHeight="1" x14ac:dyDescent="0.25">
      <c r="A13" s="301"/>
      <c r="B13" s="303"/>
      <c r="C13" s="305">
        <v>3</v>
      </c>
      <c r="D13" s="305">
        <v>3</v>
      </c>
      <c r="E13" s="305">
        <v>3</v>
      </c>
      <c r="F13" s="305">
        <v>3</v>
      </c>
      <c r="G13" s="305">
        <v>4</v>
      </c>
      <c r="H13" s="305">
        <v>4</v>
      </c>
      <c r="I13" s="305">
        <v>4</v>
      </c>
      <c r="J13" s="305">
        <v>4</v>
      </c>
      <c r="K13" s="305">
        <v>4</v>
      </c>
      <c r="L13" s="305">
        <v>4</v>
      </c>
    </row>
    <row r="14" spans="1:12" s="282" customFormat="1" ht="60" customHeight="1" x14ac:dyDescent="0.25">
      <c r="A14" s="296" t="s">
        <v>88</v>
      </c>
      <c r="B14" s="306">
        <v>0</v>
      </c>
      <c r="C14" s="306">
        <v>4</v>
      </c>
      <c r="D14" s="306">
        <v>4</v>
      </c>
      <c r="E14" s="306">
        <v>4</v>
      </c>
      <c r="F14" s="306">
        <v>4</v>
      </c>
      <c r="G14" s="306">
        <v>3</v>
      </c>
      <c r="H14" s="306">
        <v>4</v>
      </c>
      <c r="I14" s="306">
        <v>3</v>
      </c>
      <c r="J14" s="306">
        <v>4</v>
      </c>
      <c r="K14" s="306">
        <v>3</v>
      </c>
      <c r="L14" s="306">
        <v>4</v>
      </c>
    </row>
    <row r="15" spans="1:12" s="282" customFormat="1" ht="60" customHeight="1" x14ac:dyDescent="0.25">
      <c r="A15" s="299" t="s">
        <v>77</v>
      </c>
      <c r="B15" s="305">
        <v>0</v>
      </c>
      <c r="C15" s="303">
        <v>4</v>
      </c>
      <c r="D15" s="303"/>
      <c r="E15" s="303">
        <v>4</v>
      </c>
      <c r="F15" s="303"/>
      <c r="G15" s="307">
        <v>4</v>
      </c>
      <c r="H15" s="307"/>
      <c r="I15" s="307">
        <v>4</v>
      </c>
      <c r="J15" s="307"/>
      <c r="K15" s="303">
        <v>4</v>
      </c>
      <c r="L15" s="303"/>
    </row>
    <row r="16" spans="1:12" s="282" customFormat="1" ht="60" customHeight="1" x14ac:dyDescent="0.25">
      <c r="A16" s="296" t="s">
        <v>117</v>
      </c>
      <c r="B16" s="306">
        <v>0</v>
      </c>
      <c r="C16" s="307">
        <v>1</v>
      </c>
      <c r="D16" s="307"/>
      <c r="E16" s="307">
        <v>2</v>
      </c>
      <c r="F16" s="307"/>
      <c r="G16" s="307">
        <v>4</v>
      </c>
      <c r="H16" s="307"/>
      <c r="I16" s="307">
        <v>4</v>
      </c>
      <c r="J16" s="307"/>
      <c r="K16" s="307">
        <v>4</v>
      </c>
      <c r="L16" s="307"/>
    </row>
    <row r="17" spans="3:10" ht="12" customHeight="1" x14ac:dyDescent="0.25"/>
    <row r="18" spans="3:10" ht="12" customHeight="1" x14ac:dyDescent="0.25"/>
    <row r="19" spans="3:10" ht="12" customHeight="1" x14ac:dyDescent="0.25"/>
    <row r="20" spans="3:10" ht="12" customHeight="1" x14ac:dyDescent="0.25"/>
    <row r="21" spans="3:10" ht="12" customHeight="1" x14ac:dyDescent="0.25"/>
    <row r="22" spans="3:10" ht="12" customHeight="1" x14ac:dyDescent="0.25"/>
    <row r="23" spans="3:10" ht="12" customHeight="1" x14ac:dyDescent="0.25"/>
    <row r="24" spans="3:10" ht="12" customHeight="1" x14ac:dyDescent="0.25"/>
    <row r="25" spans="3:10" ht="12" customHeight="1" x14ac:dyDescent="0.25"/>
    <row r="26" spans="3:10" ht="12" customHeight="1" x14ac:dyDescent="0.25"/>
    <row r="27" spans="3:10" ht="70.349999999999994" customHeight="1" x14ac:dyDescent="0.25">
      <c r="C27" s="75"/>
      <c r="D27" s="75"/>
      <c r="E27" s="75"/>
      <c r="F27" s="75"/>
      <c r="G27" s="75"/>
      <c r="H27" s="75"/>
      <c r="I27" s="75"/>
      <c r="J27" s="75"/>
    </row>
    <row r="28" spans="3:10" ht="12" customHeight="1" x14ac:dyDescent="0.25"/>
    <row r="29" spans="3:10" ht="12" customHeight="1" x14ac:dyDescent="0.25"/>
    <row r="30" spans="3:10" ht="12" customHeight="1" x14ac:dyDescent="0.25"/>
    <row r="31" spans="3:10" ht="12" customHeight="1" x14ac:dyDescent="0.25"/>
    <row r="32" spans="3:10" ht="12" customHeight="1" x14ac:dyDescent="0.25"/>
    <row r="33" ht="12" customHeight="1" x14ac:dyDescent="0.25"/>
    <row r="34" ht="12" customHeight="1" x14ac:dyDescent="0.25"/>
    <row r="35" ht="12" customHeight="1" x14ac:dyDescent="0.25"/>
    <row r="36" ht="12" customHeight="1" x14ac:dyDescent="0.25"/>
    <row r="37" ht="12" customHeight="1" x14ac:dyDescent="0.25"/>
    <row r="38" ht="12" customHeight="1" x14ac:dyDescent="0.25"/>
    <row r="39" ht="12" customHeight="1" x14ac:dyDescent="0.25"/>
    <row r="40" ht="12" customHeight="1" x14ac:dyDescent="0.25"/>
    <row r="41" ht="12" customHeight="1" x14ac:dyDescent="0.25"/>
    <row r="42" ht="12" customHeight="1" x14ac:dyDescent="0.25"/>
    <row r="43" ht="12" customHeight="1" x14ac:dyDescent="0.25"/>
    <row r="44" ht="12" customHeight="1" x14ac:dyDescent="0.25"/>
    <row r="45" ht="12" customHeight="1" x14ac:dyDescent="0.25"/>
    <row r="46" ht="12" customHeight="1" x14ac:dyDescent="0.25"/>
    <row r="47" ht="12" customHeight="1" x14ac:dyDescent="0.25"/>
    <row r="48" ht="12" customHeight="1" x14ac:dyDescent="0.25"/>
    <row r="49" ht="12" customHeight="1" x14ac:dyDescent="0.25"/>
    <row r="50" ht="12" customHeight="1" x14ac:dyDescent="0.25"/>
    <row r="51" ht="12" customHeight="1" x14ac:dyDescent="0.25"/>
    <row r="52" ht="12" customHeight="1" x14ac:dyDescent="0.25"/>
    <row r="55" ht="45" customHeight="1" x14ac:dyDescent="0.25"/>
  </sheetData>
  <mergeCells count="62">
    <mergeCell ref="K15:L15"/>
    <mergeCell ref="C16:D16"/>
    <mergeCell ref="E16:F16"/>
    <mergeCell ref="G16:H16"/>
    <mergeCell ref="I16:J16"/>
    <mergeCell ref="K16:L16"/>
    <mergeCell ref="A12:A13"/>
    <mergeCell ref="B12:B13"/>
    <mergeCell ref="C15:D15"/>
    <mergeCell ref="E15:F15"/>
    <mergeCell ref="G15:H15"/>
    <mergeCell ref="I15:J15"/>
    <mergeCell ref="C10:D10"/>
    <mergeCell ref="E10:F10"/>
    <mergeCell ref="G10:H10"/>
    <mergeCell ref="I10:J10"/>
    <mergeCell ref="K10:L10"/>
    <mergeCell ref="C11:D11"/>
    <mergeCell ref="E11:F11"/>
    <mergeCell ref="G11:H11"/>
    <mergeCell ref="I11:J11"/>
    <mergeCell ref="K11:L11"/>
    <mergeCell ref="C8:D8"/>
    <mergeCell ref="E8:F8"/>
    <mergeCell ref="G8:H8"/>
    <mergeCell ref="I8:J8"/>
    <mergeCell ref="K8:L8"/>
    <mergeCell ref="C9:D9"/>
    <mergeCell ref="E9:F9"/>
    <mergeCell ref="G9:H9"/>
    <mergeCell ref="I9:J9"/>
    <mergeCell ref="K9:L9"/>
    <mergeCell ref="C6:D6"/>
    <mergeCell ref="E6:F6"/>
    <mergeCell ref="G6:H6"/>
    <mergeCell ref="I6:J6"/>
    <mergeCell ref="K6:L6"/>
    <mergeCell ref="C7:D7"/>
    <mergeCell ref="E7:F7"/>
    <mergeCell ref="G7:H7"/>
    <mergeCell ref="I7:J7"/>
    <mergeCell ref="K7:L7"/>
    <mergeCell ref="C4:D4"/>
    <mergeCell ref="E4:F4"/>
    <mergeCell ref="G4:H4"/>
    <mergeCell ref="I4:J4"/>
    <mergeCell ref="K4:L4"/>
    <mergeCell ref="C5:D5"/>
    <mergeCell ref="E5:F5"/>
    <mergeCell ref="G5:H5"/>
    <mergeCell ref="I5:J5"/>
    <mergeCell ref="K5:L5"/>
    <mergeCell ref="C2:D2"/>
    <mergeCell ref="E2:F2"/>
    <mergeCell ref="G2:H2"/>
    <mergeCell ref="I2:J2"/>
    <mergeCell ref="K2:L2"/>
    <mergeCell ref="C3:D3"/>
    <mergeCell ref="E3:F3"/>
    <mergeCell ref="G3:H3"/>
    <mergeCell ref="I3:J3"/>
    <mergeCell ref="K3:L3"/>
  </mergeCells>
  <pageMargins left="0.7" right="0.7" top="0.75" bottom="0.75" header="0.3" footer="0.3"/>
  <pageSetup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8595C-149E-466A-8EF2-9C4DE2D07EC6}">
  <sheetPr>
    <tabColor rgb="FFFF0000"/>
    <pageSetUpPr fitToPage="1"/>
  </sheetPr>
  <dimension ref="A1:D43"/>
  <sheetViews>
    <sheetView zoomScale="40" zoomScaleNormal="40" workbookViewId="0">
      <selection activeCell="R7" sqref="R7"/>
    </sheetView>
  </sheetViews>
  <sheetFormatPr defaultColWidth="9.140625" defaultRowHeight="15" x14ac:dyDescent="0.25"/>
  <cols>
    <col min="1" max="1" width="119.140625" style="161" customWidth="1"/>
    <col min="2" max="4" width="25.5703125" style="161" customWidth="1"/>
    <col min="5" max="16384" width="9.140625" style="161"/>
  </cols>
  <sheetData>
    <row r="1" spans="1:4" ht="17.25" customHeight="1" x14ac:dyDescent="0.25">
      <c r="A1" s="274"/>
    </row>
    <row r="2" spans="1:4" ht="72.75" customHeight="1" x14ac:dyDescent="0.25">
      <c r="A2" s="310" t="s">
        <v>0</v>
      </c>
      <c r="B2" s="311" t="s">
        <v>90</v>
      </c>
      <c r="C2" s="311" t="s">
        <v>270</v>
      </c>
      <c r="D2" s="311" t="s">
        <v>271</v>
      </c>
    </row>
    <row r="3" spans="1:4" s="282" customFormat="1" ht="60" customHeight="1" x14ac:dyDescent="0.25">
      <c r="A3" s="279" t="s">
        <v>222</v>
      </c>
      <c r="B3" s="280">
        <v>0</v>
      </c>
      <c r="C3" s="280">
        <v>25</v>
      </c>
      <c r="D3" s="280">
        <v>7</v>
      </c>
    </row>
    <row r="4" spans="1:4" s="282" customFormat="1" ht="60" customHeight="1" x14ac:dyDescent="0.25">
      <c r="A4" s="279" t="s">
        <v>201</v>
      </c>
      <c r="B4" s="280">
        <v>0</v>
      </c>
      <c r="C4" s="280">
        <v>12</v>
      </c>
      <c r="D4" s="280">
        <v>6</v>
      </c>
    </row>
    <row r="5" spans="1:4" s="282" customFormat="1" ht="60" customHeight="1" x14ac:dyDescent="0.25">
      <c r="A5" s="279" t="s">
        <v>225</v>
      </c>
      <c r="B5" s="280">
        <v>0</v>
      </c>
      <c r="C5" s="280">
        <v>7</v>
      </c>
      <c r="D5" s="280">
        <v>9</v>
      </c>
    </row>
    <row r="6" spans="1:4" s="282" customFormat="1" ht="60" customHeight="1" x14ac:dyDescent="0.25">
      <c r="A6" s="279" t="s">
        <v>226</v>
      </c>
      <c r="B6" s="280">
        <v>0</v>
      </c>
      <c r="C6" s="280">
        <v>1</v>
      </c>
      <c r="D6" s="280">
        <v>0</v>
      </c>
    </row>
    <row r="7" spans="1:4" s="282" customFormat="1" ht="60" customHeight="1" x14ac:dyDescent="0.25">
      <c r="A7" s="279" t="s">
        <v>227</v>
      </c>
      <c r="B7" s="280">
        <v>0</v>
      </c>
      <c r="C7" s="280">
        <v>1</v>
      </c>
      <c r="D7" s="280">
        <v>3</v>
      </c>
    </row>
    <row r="8" spans="1:4" s="282" customFormat="1" ht="60" customHeight="1" x14ac:dyDescent="0.25">
      <c r="A8" s="279" t="s">
        <v>224</v>
      </c>
      <c r="B8" s="280">
        <v>0</v>
      </c>
      <c r="C8" s="280">
        <v>2</v>
      </c>
      <c r="D8" s="280">
        <v>3</v>
      </c>
    </row>
    <row r="9" spans="1:4" s="282" customFormat="1" ht="60" customHeight="1" x14ac:dyDescent="0.25">
      <c r="A9" s="279" t="s">
        <v>249</v>
      </c>
      <c r="B9" s="280">
        <v>0</v>
      </c>
      <c r="C9" s="280">
        <v>16</v>
      </c>
      <c r="D9" s="280">
        <v>8</v>
      </c>
    </row>
    <row r="10" spans="1:4" s="282" customFormat="1" ht="60" customHeight="1" x14ac:dyDescent="0.25">
      <c r="A10" s="279" t="s">
        <v>250</v>
      </c>
      <c r="B10" s="280">
        <v>0</v>
      </c>
      <c r="C10" s="280">
        <v>221</v>
      </c>
      <c r="D10" s="280">
        <v>236</v>
      </c>
    </row>
    <row r="11" spans="1:4" s="282" customFormat="1" ht="60" customHeight="1" x14ac:dyDescent="0.25">
      <c r="A11" s="279" t="s">
        <v>251</v>
      </c>
      <c r="B11" s="280">
        <v>0</v>
      </c>
      <c r="C11" s="280" t="s">
        <v>272</v>
      </c>
      <c r="D11" s="280" t="s">
        <v>273</v>
      </c>
    </row>
    <row r="12" spans="1:4" s="282" customFormat="1" ht="60" customHeight="1" x14ac:dyDescent="0.25">
      <c r="A12" s="279" t="s">
        <v>76</v>
      </c>
      <c r="B12" s="283">
        <v>0</v>
      </c>
      <c r="C12" s="283">
        <v>4</v>
      </c>
      <c r="D12" s="283">
        <v>4</v>
      </c>
    </row>
    <row r="13" spans="1:4" s="282" customFormat="1" ht="60" customHeight="1" x14ac:dyDescent="0.25">
      <c r="A13" s="279" t="s">
        <v>88</v>
      </c>
      <c r="B13" s="283">
        <v>0</v>
      </c>
      <c r="C13" s="283">
        <v>2</v>
      </c>
      <c r="D13" s="283">
        <v>4</v>
      </c>
    </row>
    <row r="14" spans="1:4" s="282" customFormat="1" ht="60" customHeight="1" x14ac:dyDescent="0.25">
      <c r="A14" s="312" t="s">
        <v>77</v>
      </c>
      <c r="B14" s="283">
        <v>0</v>
      </c>
      <c r="C14" s="283">
        <v>4</v>
      </c>
      <c r="D14" s="283">
        <v>4</v>
      </c>
    </row>
    <row r="15" spans="1:4" s="282" customFormat="1" ht="60" customHeight="1" x14ac:dyDescent="0.25">
      <c r="A15" s="279" t="s">
        <v>117</v>
      </c>
      <c r="B15" s="283">
        <v>0</v>
      </c>
      <c r="C15" s="283">
        <v>4</v>
      </c>
      <c r="D15" s="283">
        <v>4</v>
      </c>
    </row>
    <row r="16" spans="1:4"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5"/>
    <row r="33" ht="12" customHeight="1" x14ac:dyDescent="0.25"/>
    <row r="34" ht="12" customHeight="1" x14ac:dyDescent="0.25"/>
    <row r="35" ht="12" customHeight="1" x14ac:dyDescent="0.25"/>
    <row r="36" ht="12" customHeight="1" x14ac:dyDescent="0.25"/>
    <row r="37" ht="12" customHeight="1" x14ac:dyDescent="0.25"/>
    <row r="38" ht="12" customHeight="1" x14ac:dyDescent="0.25"/>
    <row r="39" ht="12" customHeight="1" x14ac:dyDescent="0.25"/>
    <row r="40" ht="12" customHeight="1" x14ac:dyDescent="0.25"/>
    <row r="43" ht="45" customHeight="1" x14ac:dyDescent="0.25"/>
  </sheetData>
  <pageMargins left="0.7" right="0.7" top="0.75" bottom="0.75" header="0.3" footer="0.3"/>
  <pageSetup scale="26"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79892-891C-4246-8426-E025AD4EA392}">
  <sheetPr>
    <tabColor rgb="FFFF0000"/>
    <pageSetUpPr fitToPage="1"/>
  </sheetPr>
  <dimension ref="A1:D39"/>
  <sheetViews>
    <sheetView zoomScale="50" zoomScaleNormal="50" workbookViewId="0">
      <selection activeCell="L17" sqref="L17"/>
    </sheetView>
  </sheetViews>
  <sheetFormatPr defaultColWidth="9.140625" defaultRowHeight="15" x14ac:dyDescent="0.25"/>
  <cols>
    <col min="1" max="1" width="69.140625" style="161" customWidth="1"/>
    <col min="2" max="2" width="20.7109375" style="161" customWidth="1"/>
    <col min="3" max="3" width="28.140625" style="161" customWidth="1"/>
    <col min="4" max="4" width="27.28515625" style="161" customWidth="1"/>
    <col min="5" max="16384" width="9.140625" style="161"/>
  </cols>
  <sheetData>
    <row r="1" spans="1:4" ht="17.25" customHeight="1" x14ac:dyDescent="0.25">
      <c r="A1" s="274"/>
    </row>
    <row r="2" spans="1:4" ht="60" customHeight="1" x14ac:dyDescent="0.25">
      <c r="A2" s="275" t="s">
        <v>0</v>
      </c>
      <c r="B2" s="276" t="s">
        <v>90</v>
      </c>
      <c r="C2" s="276" t="s">
        <v>221</v>
      </c>
      <c r="D2" s="277" t="s">
        <v>257</v>
      </c>
    </row>
    <row r="3" spans="1:4" s="282" customFormat="1" ht="60" customHeight="1" x14ac:dyDescent="0.25">
      <c r="A3" s="292" t="s">
        <v>222</v>
      </c>
      <c r="B3" s="280">
        <v>0</v>
      </c>
      <c r="C3" s="280">
        <v>14</v>
      </c>
      <c r="D3" s="280">
        <v>4</v>
      </c>
    </row>
    <row r="4" spans="1:4" s="282" customFormat="1" ht="60" customHeight="1" x14ac:dyDescent="0.25">
      <c r="A4" s="292" t="s">
        <v>201</v>
      </c>
      <c r="B4" s="280">
        <v>0</v>
      </c>
      <c r="C4" s="280">
        <v>6</v>
      </c>
      <c r="D4" s="280">
        <v>0</v>
      </c>
    </row>
    <row r="5" spans="1:4" s="282" customFormat="1" ht="60" customHeight="1" x14ac:dyDescent="0.25">
      <c r="A5" s="292" t="s">
        <v>225</v>
      </c>
      <c r="B5" s="280">
        <v>0</v>
      </c>
      <c r="C5" s="280">
        <v>10</v>
      </c>
      <c r="D5" s="280">
        <v>4</v>
      </c>
    </row>
    <row r="6" spans="1:4" s="282" customFormat="1" ht="60" customHeight="1" x14ac:dyDescent="0.25">
      <c r="A6" s="292" t="s">
        <v>226</v>
      </c>
      <c r="B6" s="280">
        <v>0</v>
      </c>
      <c r="C6" s="280">
        <v>0</v>
      </c>
      <c r="D6" s="280">
        <v>0</v>
      </c>
    </row>
    <row r="7" spans="1:4" s="282" customFormat="1" ht="60" customHeight="1" x14ac:dyDescent="0.25">
      <c r="A7" s="292" t="s">
        <v>227</v>
      </c>
      <c r="B7" s="280">
        <v>0</v>
      </c>
      <c r="C7" s="280">
        <v>1</v>
      </c>
      <c r="D7" s="280">
        <v>1</v>
      </c>
    </row>
    <row r="8" spans="1:4" s="282" customFormat="1" ht="60" customHeight="1" x14ac:dyDescent="0.25">
      <c r="A8" s="292" t="s">
        <v>224</v>
      </c>
      <c r="B8" s="280">
        <v>0</v>
      </c>
      <c r="C8" s="280">
        <v>1</v>
      </c>
      <c r="D8" s="280">
        <v>1</v>
      </c>
    </row>
    <row r="9" spans="1:4" s="282" customFormat="1" ht="60" customHeight="1" x14ac:dyDescent="0.25">
      <c r="A9" s="292" t="s">
        <v>249</v>
      </c>
      <c r="B9" s="280">
        <v>0</v>
      </c>
      <c r="C9" s="280">
        <v>19</v>
      </c>
      <c r="D9" s="280">
        <v>4</v>
      </c>
    </row>
    <row r="10" spans="1:4" s="282" customFormat="1" ht="60" customHeight="1" x14ac:dyDescent="0.25">
      <c r="A10" s="292" t="s">
        <v>250</v>
      </c>
      <c r="B10" s="280">
        <v>0</v>
      </c>
      <c r="C10" s="280">
        <v>198</v>
      </c>
      <c r="D10" s="280">
        <v>68</v>
      </c>
    </row>
    <row r="11" spans="1:4" s="282" customFormat="1" ht="60" customHeight="1" x14ac:dyDescent="0.25">
      <c r="A11" s="292" t="s">
        <v>251</v>
      </c>
      <c r="B11" s="280">
        <v>0</v>
      </c>
      <c r="C11" s="280" t="s">
        <v>258</v>
      </c>
      <c r="D11" s="280" t="s">
        <v>259</v>
      </c>
    </row>
    <row r="12" spans="1:4" s="282" customFormat="1" ht="60" customHeight="1" x14ac:dyDescent="0.25">
      <c r="A12" s="292" t="s">
        <v>76</v>
      </c>
      <c r="B12" s="283">
        <v>0</v>
      </c>
      <c r="C12" s="283">
        <v>4</v>
      </c>
      <c r="D12" s="283">
        <v>4</v>
      </c>
    </row>
    <row r="13" spans="1:4" s="282" customFormat="1" ht="60" customHeight="1" x14ac:dyDescent="0.25">
      <c r="A13" s="292" t="s">
        <v>88</v>
      </c>
      <c r="B13" s="283">
        <v>0</v>
      </c>
      <c r="C13" s="283">
        <v>2</v>
      </c>
      <c r="D13" s="283">
        <v>4</v>
      </c>
    </row>
    <row r="14" spans="1:4" s="282" customFormat="1" ht="60" customHeight="1" x14ac:dyDescent="0.25">
      <c r="A14" s="292" t="s">
        <v>77</v>
      </c>
      <c r="B14" s="283">
        <v>0</v>
      </c>
      <c r="C14" s="283">
        <v>4</v>
      </c>
      <c r="D14" s="283">
        <v>4</v>
      </c>
    </row>
    <row r="15" spans="1:4" s="282" customFormat="1" ht="60" customHeight="1" x14ac:dyDescent="0.25">
      <c r="A15" s="292" t="s">
        <v>117</v>
      </c>
      <c r="B15" s="283">
        <v>0</v>
      </c>
      <c r="C15" s="283">
        <v>4</v>
      </c>
      <c r="D15" s="283">
        <v>3</v>
      </c>
    </row>
    <row r="16" spans="1:4"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5"/>
    <row r="33" ht="12" customHeight="1" x14ac:dyDescent="0.25"/>
    <row r="34" ht="12" customHeight="1" x14ac:dyDescent="0.25"/>
    <row r="35" ht="12" customHeight="1" x14ac:dyDescent="0.25"/>
    <row r="36" ht="12" customHeight="1" x14ac:dyDescent="0.25"/>
    <row r="39" ht="45" customHeight="1" x14ac:dyDescent="0.25"/>
  </sheetData>
  <pageMargins left="0.7" right="0.7" top="0.75" bottom="0.75" header="0.3" footer="0.3"/>
  <pageSetup scale="3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D6CD2-C88C-4662-ACEF-96B80992F8D5}">
  <sheetPr>
    <tabColor rgb="FFFF0000"/>
    <pageSetUpPr fitToPage="1"/>
  </sheetPr>
  <dimension ref="A1:D29"/>
  <sheetViews>
    <sheetView zoomScale="50" zoomScaleNormal="50" workbookViewId="0">
      <selection activeCell="AM10" sqref="AM10"/>
    </sheetView>
  </sheetViews>
  <sheetFormatPr defaultColWidth="9.140625" defaultRowHeight="15" x14ac:dyDescent="0.25"/>
  <cols>
    <col min="1" max="1" width="94.5703125" style="161" customWidth="1"/>
    <col min="2" max="4" width="30.7109375" style="161" customWidth="1"/>
    <col min="5" max="16384" width="9.140625" style="161"/>
  </cols>
  <sheetData>
    <row r="1" spans="1:4" ht="17.25" customHeight="1" x14ac:dyDescent="0.25">
      <c r="A1" s="274"/>
    </row>
    <row r="2" spans="1:4" ht="60" customHeight="1" x14ac:dyDescent="0.25">
      <c r="A2" s="288" t="s">
        <v>0</v>
      </c>
      <c r="B2" s="289" t="s">
        <v>90</v>
      </c>
      <c r="C2" s="289" t="s">
        <v>244</v>
      </c>
      <c r="D2" s="290" t="s">
        <v>252</v>
      </c>
    </row>
    <row r="3" spans="1:4" s="282" customFormat="1" ht="60" customHeight="1" x14ac:dyDescent="0.25">
      <c r="A3" s="279" t="s">
        <v>222</v>
      </c>
      <c r="B3" s="280">
        <v>0</v>
      </c>
      <c r="C3" s="280">
        <v>10</v>
      </c>
      <c r="D3" s="281">
        <v>12</v>
      </c>
    </row>
    <row r="4" spans="1:4" s="282" customFormat="1" ht="60" customHeight="1" x14ac:dyDescent="0.25">
      <c r="A4" s="279" t="s">
        <v>223</v>
      </c>
      <c r="B4" s="280">
        <v>0</v>
      </c>
      <c r="C4" s="280">
        <v>14</v>
      </c>
      <c r="D4" s="280">
        <v>10</v>
      </c>
    </row>
    <row r="5" spans="1:4" s="282" customFormat="1" ht="60" customHeight="1" x14ac:dyDescent="0.25">
      <c r="A5" s="279" t="s">
        <v>225</v>
      </c>
      <c r="B5" s="280">
        <v>0</v>
      </c>
      <c r="C5" s="280">
        <v>22</v>
      </c>
      <c r="D5" s="281">
        <v>0</v>
      </c>
    </row>
    <row r="6" spans="1:4" s="282" customFormat="1" ht="60" customHeight="1" x14ac:dyDescent="0.25">
      <c r="A6" s="279" t="s">
        <v>226</v>
      </c>
      <c r="B6" s="280">
        <v>0</v>
      </c>
      <c r="C6" s="280">
        <v>6</v>
      </c>
      <c r="D6" s="280">
        <v>0</v>
      </c>
    </row>
    <row r="7" spans="1:4" s="282" customFormat="1" ht="60" customHeight="1" x14ac:dyDescent="0.25">
      <c r="A7" s="279" t="s">
        <v>227</v>
      </c>
      <c r="B7" s="280">
        <v>0</v>
      </c>
      <c r="C7" s="280">
        <v>116</v>
      </c>
      <c r="D7" s="281">
        <v>19</v>
      </c>
    </row>
    <row r="8" spans="1:4" s="282" customFormat="1" ht="60" customHeight="1" x14ac:dyDescent="0.25">
      <c r="A8" s="279" t="s">
        <v>224</v>
      </c>
      <c r="B8" s="280">
        <v>0</v>
      </c>
      <c r="C8" s="280">
        <v>122</v>
      </c>
      <c r="D8" s="280">
        <v>19</v>
      </c>
    </row>
    <row r="9" spans="1:4" s="282" customFormat="1" ht="60" customHeight="1" x14ac:dyDescent="0.25">
      <c r="A9" s="279" t="s">
        <v>249</v>
      </c>
      <c r="B9" s="280">
        <v>0</v>
      </c>
      <c r="C9" s="280">
        <v>42</v>
      </c>
      <c r="D9" s="280">
        <v>105</v>
      </c>
    </row>
    <row r="10" spans="1:4" s="282" customFormat="1" ht="60" customHeight="1" x14ac:dyDescent="0.25">
      <c r="A10" s="279" t="s">
        <v>250</v>
      </c>
      <c r="B10" s="280">
        <v>0</v>
      </c>
      <c r="C10" s="280">
        <v>16</v>
      </c>
      <c r="D10" s="280">
        <v>29</v>
      </c>
    </row>
    <row r="11" spans="1:4" s="282" customFormat="1" ht="60" customHeight="1" x14ac:dyDescent="0.25">
      <c r="A11" s="279" t="s">
        <v>251</v>
      </c>
      <c r="B11" s="280">
        <v>0</v>
      </c>
      <c r="C11" s="280" t="s">
        <v>255</v>
      </c>
      <c r="D11" s="280" t="s">
        <v>256</v>
      </c>
    </row>
    <row r="12" spans="1:4" s="282" customFormat="1" ht="60" customHeight="1" x14ac:dyDescent="0.25">
      <c r="A12" s="279" t="s">
        <v>76</v>
      </c>
      <c r="B12" s="283">
        <v>0</v>
      </c>
      <c r="C12" s="283">
        <v>3</v>
      </c>
      <c r="D12" s="283">
        <v>4</v>
      </c>
    </row>
    <row r="13" spans="1:4" s="282" customFormat="1" ht="60" customHeight="1" x14ac:dyDescent="0.25">
      <c r="A13" s="279" t="s">
        <v>88</v>
      </c>
      <c r="B13" s="283">
        <v>0</v>
      </c>
      <c r="C13" s="283">
        <v>4</v>
      </c>
      <c r="D13" s="283">
        <v>4</v>
      </c>
    </row>
    <row r="14" spans="1:4" s="282" customFormat="1" ht="60" customHeight="1" x14ac:dyDescent="0.25">
      <c r="A14" s="279" t="s">
        <v>77</v>
      </c>
      <c r="B14" s="283">
        <v>0</v>
      </c>
      <c r="C14" s="283">
        <v>4</v>
      </c>
      <c r="D14" s="283">
        <v>4</v>
      </c>
    </row>
    <row r="15" spans="1:4" s="282" customFormat="1" ht="60" customHeight="1" x14ac:dyDescent="0.25">
      <c r="A15" s="279" t="s">
        <v>117</v>
      </c>
      <c r="B15" s="283">
        <v>0</v>
      </c>
      <c r="C15" s="283">
        <v>2</v>
      </c>
      <c r="D15" s="283">
        <v>4</v>
      </c>
    </row>
    <row r="16" spans="1:4"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9" ht="45" customHeight="1" x14ac:dyDescent="0.25"/>
  </sheetData>
  <pageMargins left="0.7" right="0.7" top="0.75" bottom="0.75" header="0.3" footer="0.3"/>
  <pageSetup scale="28"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8C7E9-0A17-4217-8841-0F0A56AF6B8E}">
  <sheetPr>
    <tabColor rgb="FFFF0000"/>
    <pageSetUpPr fitToPage="1"/>
  </sheetPr>
  <dimension ref="A1:D57"/>
  <sheetViews>
    <sheetView zoomScale="50" zoomScaleNormal="50" workbookViewId="0">
      <selection activeCell="O34" sqref="O34"/>
    </sheetView>
  </sheetViews>
  <sheetFormatPr defaultColWidth="9.140625" defaultRowHeight="15" x14ac:dyDescent="0.25"/>
  <cols>
    <col min="1" max="1" width="98.140625" style="161" customWidth="1"/>
    <col min="2" max="4" width="30.7109375" style="161" customWidth="1"/>
    <col min="5" max="16384" width="9.140625" style="161"/>
  </cols>
  <sheetData>
    <row r="1" spans="1:4" ht="17.25" customHeight="1" x14ac:dyDescent="0.25">
      <c r="A1" s="274"/>
    </row>
    <row r="2" spans="1:4" ht="60" customHeight="1" x14ac:dyDescent="0.25">
      <c r="A2" s="288" t="s">
        <v>0</v>
      </c>
      <c r="B2" s="289" t="s">
        <v>90</v>
      </c>
      <c r="C2" s="289" t="s">
        <v>244</v>
      </c>
      <c r="D2" s="290" t="s">
        <v>252</v>
      </c>
    </row>
    <row r="3" spans="1:4" s="282" customFormat="1" ht="60" customHeight="1" x14ac:dyDescent="0.25">
      <c r="A3" s="279" t="s">
        <v>222</v>
      </c>
      <c r="B3" s="280">
        <v>0</v>
      </c>
      <c r="C3" s="280">
        <v>12</v>
      </c>
      <c r="D3" s="281">
        <v>7</v>
      </c>
    </row>
    <row r="4" spans="1:4" s="282" customFormat="1" ht="60" customHeight="1" x14ac:dyDescent="0.25">
      <c r="A4" s="279" t="s">
        <v>223</v>
      </c>
      <c r="B4" s="280">
        <v>0</v>
      </c>
      <c r="C4" s="280">
        <v>39</v>
      </c>
      <c r="D4" s="280">
        <v>3</v>
      </c>
    </row>
    <row r="5" spans="1:4" s="282" customFormat="1" ht="60" customHeight="1" x14ac:dyDescent="0.25">
      <c r="A5" s="279" t="s">
        <v>225</v>
      </c>
      <c r="B5" s="280">
        <v>0</v>
      </c>
      <c r="C5" s="280">
        <v>4</v>
      </c>
      <c r="D5" s="281">
        <v>2</v>
      </c>
    </row>
    <row r="6" spans="1:4" s="282" customFormat="1" ht="60" customHeight="1" x14ac:dyDescent="0.25">
      <c r="A6" s="279" t="s">
        <v>226</v>
      </c>
      <c r="B6" s="280">
        <v>0</v>
      </c>
      <c r="C6" s="280">
        <v>0</v>
      </c>
      <c r="D6" s="280">
        <v>0</v>
      </c>
    </row>
    <row r="7" spans="1:4" s="282" customFormat="1" ht="60" customHeight="1" x14ac:dyDescent="0.25">
      <c r="A7" s="279" t="s">
        <v>227</v>
      </c>
      <c r="B7" s="280">
        <v>0</v>
      </c>
      <c r="C7" s="280">
        <v>27</v>
      </c>
      <c r="D7" s="281">
        <v>1</v>
      </c>
    </row>
    <row r="8" spans="1:4" s="282" customFormat="1" ht="60" customHeight="1" x14ac:dyDescent="0.25">
      <c r="A8" s="279" t="s">
        <v>224</v>
      </c>
      <c r="B8" s="280">
        <v>0</v>
      </c>
      <c r="C8" s="280">
        <v>27</v>
      </c>
      <c r="D8" s="280">
        <v>1</v>
      </c>
    </row>
    <row r="9" spans="1:4" s="282" customFormat="1" ht="60" customHeight="1" x14ac:dyDescent="0.25">
      <c r="A9" s="279" t="s">
        <v>249</v>
      </c>
      <c r="B9" s="280">
        <v>0</v>
      </c>
      <c r="C9" s="280">
        <v>0</v>
      </c>
      <c r="D9" s="280">
        <v>0</v>
      </c>
    </row>
    <row r="10" spans="1:4" s="282" customFormat="1" ht="60" customHeight="1" x14ac:dyDescent="0.25">
      <c r="A10" s="279" t="s">
        <v>250</v>
      </c>
      <c r="B10" s="280">
        <v>0</v>
      </c>
      <c r="C10" s="280">
        <v>35</v>
      </c>
      <c r="D10" s="280">
        <v>44</v>
      </c>
    </row>
    <row r="11" spans="1:4" s="282" customFormat="1" ht="60" customHeight="1" x14ac:dyDescent="0.25">
      <c r="A11" s="279" t="s">
        <v>251</v>
      </c>
      <c r="B11" s="280">
        <v>0</v>
      </c>
      <c r="C11" s="291" t="s">
        <v>253</v>
      </c>
      <c r="D11" s="291" t="s">
        <v>254</v>
      </c>
    </row>
    <row r="12" spans="1:4" s="282" customFormat="1" ht="60" customHeight="1" x14ac:dyDescent="0.25">
      <c r="A12" s="279" t="s">
        <v>76</v>
      </c>
      <c r="B12" s="283">
        <v>0</v>
      </c>
      <c r="C12" s="283">
        <v>4</v>
      </c>
      <c r="D12" s="283">
        <v>4</v>
      </c>
    </row>
    <row r="13" spans="1:4" s="282" customFormat="1" ht="60" customHeight="1" x14ac:dyDescent="0.25">
      <c r="A13" s="279" t="s">
        <v>88</v>
      </c>
      <c r="B13" s="283">
        <v>0</v>
      </c>
      <c r="C13" s="283">
        <v>4</v>
      </c>
      <c r="D13" s="283">
        <v>4</v>
      </c>
    </row>
    <row r="14" spans="1:4" s="282" customFormat="1" ht="60" customHeight="1" x14ac:dyDescent="0.25">
      <c r="A14" s="279" t="s">
        <v>77</v>
      </c>
      <c r="B14" s="283">
        <v>0</v>
      </c>
      <c r="C14" s="283">
        <v>4</v>
      </c>
      <c r="D14" s="283">
        <v>4</v>
      </c>
    </row>
    <row r="15" spans="1:4" s="282" customFormat="1" ht="60" customHeight="1" x14ac:dyDescent="0.25">
      <c r="A15" s="279" t="s">
        <v>117</v>
      </c>
      <c r="B15" s="283">
        <v>0</v>
      </c>
      <c r="C15" s="283">
        <v>2</v>
      </c>
      <c r="D15" s="283">
        <v>4</v>
      </c>
    </row>
    <row r="18" spans="2:4" x14ac:dyDescent="0.25">
      <c r="B18" s="287"/>
      <c r="C18" s="287"/>
      <c r="D18" s="287"/>
    </row>
    <row r="19" spans="2:4" ht="12" customHeight="1" x14ac:dyDescent="0.25"/>
    <row r="20" spans="2:4" ht="12" customHeight="1" x14ac:dyDescent="0.25"/>
    <row r="21" spans="2:4" ht="12" customHeight="1" x14ac:dyDescent="0.25"/>
    <row r="22" spans="2:4" ht="12" customHeight="1" x14ac:dyDescent="0.25"/>
    <row r="23" spans="2:4" ht="12" customHeight="1" x14ac:dyDescent="0.25"/>
    <row r="24" spans="2:4" ht="12" customHeight="1" x14ac:dyDescent="0.25"/>
    <row r="25" spans="2:4" ht="12" customHeight="1" x14ac:dyDescent="0.25"/>
    <row r="26" spans="2:4" ht="12" customHeight="1" x14ac:dyDescent="0.25"/>
    <row r="27" spans="2:4" ht="12" customHeight="1" x14ac:dyDescent="0.25"/>
    <row r="28" spans="2:4" ht="12" customHeight="1" x14ac:dyDescent="0.25"/>
    <row r="29" spans="2:4" ht="57.75" x14ac:dyDescent="0.25">
      <c r="C29" s="75"/>
    </row>
    <row r="30" spans="2:4" ht="12" customHeight="1" x14ac:dyDescent="0.25"/>
    <row r="31" spans="2:4" ht="12" customHeight="1" x14ac:dyDescent="0.25"/>
    <row r="32" spans="2:4" ht="12" customHeight="1" x14ac:dyDescent="0.25"/>
    <row r="33" ht="12" customHeight="1" x14ac:dyDescent="0.25"/>
    <row r="34" ht="12" customHeight="1" x14ac:dyDescent="0.25"/>
    <row r="35" ht="12" customHeight="1" x14ac:dyDescent="0.25"/>
    <row r="36" ht="12" customHeight="1" x14ac:dyDescent="0.25"/>
    <row r="37" ht="12" customHeight="1" x14ac:dyDescent="0.25"/>
    <row r="38" ht="12" customHeight="1" x14ac:dyDescent="0.25"/>
    <row r="39" ht="12" customHeight="1" x14ac:dyDescent="0.25"/>
    <row r="40" ht="12" customHeight="1" x14ac:dyDescent="0.25"/>
    <row r="41" ht="12" customHeight="1" x14ac:dyDescent="0.25"/>
    <row r="42" ht="12" customHeight="1" x14ac:dyDescent="0.25"/>
    <row r="43" ht="12" customHeight="1" x14ac:dyDescent="0.25"/>
    <row r="44" ht="12" customHeight="1" x14ac:dyDescent="0.25"/>
    <row r="45" ht="12" customHeight="1" x14ac:dyDescent="0.25"/>
    <row r="46" ht="12" customHeight="1" x14ac:dyDescent="0.25"/>
    <row r="47" ht="12" customHeight="1" x14ac:dyDescent="0.25"/>
    <row r="48"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7" ht="45" customHeight="1" x14ac:dyDescent="0.25"/>
  </sheetData>
  <mergeCells count="1">
    <mergeCell ref="B18:D18"/>
  </mergeCells>
  <pageMargins left="0.7" right="0.7" top="0.75" bottom="0.75" header="0.3" footer="0.3"/>
  <pageSetup scale="28"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169E5-8C6E-41DF-952A-6B15A650FE53}">
  <sheetPr>
    <tabColor theme="5"/>
    <pageSetUpPr fitToPage="1"/>
  </sheetPr>
  <dimension ref="B1:AA72"/>
  <sheetViews>
    <sheetView tabSelected="1" topLeftCell="A10" workbookViewId="0"/>
  </sheetViews>
  <sheetFormatPr defaultRowHeight="15" x14ac:dyDescent="0.25"/>
  <cols>
    <col min="1" max="1" width="9.28515625" customWidth="1"/>
    <col min="2" max="2" width="10.42578125" bestFit="1" customWidth="1"/>
    <col min="4" max="4" width="8.42578125" bestFit="1" customWidth="1"/>
    <col min="5" max="5" width="9.7109375" bestFit="1" customWidth="1"/>
    <col min="10" max="10" width="9.140625" style="161"/>
    <col min="12" max="12" width="22.28515625" bestFit="1" customWidth="1"/>
    <col min="13" max="13" width="20.140625" bestFit="1" customWidth="1"/>
    <col min="14" max="14" width="9.140625" style="161"/>
    <col min="18" max="18" width="18.140625" bestFit="1" customWidth="1"/>
    <col min="22" max="22" width="18" bestFit="1" customWidth="1"/>
    <col min="23" max="23" width="17.28515625" customWidth="1"/>
  </cols>
  <sheetData>
    <row r="1" spans="2:27" ht="15.75" thickBot="1" x14ac:dyDescent="0.3"/>
    <row r="2" spans="2:27" x14ac:dyDescent="0.25">
      <c r="B2" s="219" t="s">
        <v>90</v>
      </c>
      <c r="C2" s="220"/>
      <c r="D2" s="220"/>
      <c r="E2" s="220"/>
      <c r="F2" s="220"/>
      <c r="G2" s="220"/>
      <c r="H2" s="220"/>
      <c r="I2" s="220"/>
      <c r="J2" s="220"/>
      <c r="K2" s="220"/>
      <c r="L2" s="220"/>
      <c r="M2" s="220"/>
      <c r="N2" s="220"/>
      <c r="O2" s="220"/>
      <c r="P2" s="220"/>
      <c r="Q2" s="220"/>
      <c r="R2" s="220"/>
      <c r="S2" s="220"/>
      <c r="T2" s="221"/>
    </row>
    <row r="3" spans="2:27" x14ac:dyDescent="0.25">
      <c r="B3" s="11"/>
      <c r="C3" s="209" t="s">
        <v>177</v>
      </c>
      <c r="D3" s="209"/>
      <c r="E3" s="209"/>
      <c r="F3" s="209"/>
      <c r="G3" s="209" t="s">
        <v>180</v>
      </c>
      <c r="H3" s="209"/>
      <c r="I3" s="209"/>
      <c r="J3" s="173"/>
      <c r="K3" s="209" t="s">
        <v>181</v>
      </c>
      <c r="L3" s="209"/>
      <c r="M3" s="209"/>
      <c r="N3" s="173"/>
      <c r="O3" s="209" t="s">
        <v>192</v>
      </c>
      <c r="P3" s="209"/>
      <c r="Q3" s="209"/>
      <c r="R3" s="209" t="s">
        <v>9</v>
      </c>
      <c r="S3" s="209"/>
      <c r="T3" s="212"/>
    </row>
    <row r="4" spans="2:27" ht="15.75" thickBot="1" x14ac:dyDescent="0.3">
      <c r="B4" s="213" t="s">
        <v>188</v>
      </c>
      <c r="C4" s="214"/>
      <c r="D4" s="214"/>
      <c r="E4" s="155">
        <v>0</v>
      </c>
      <c r="F4" s="155"/>
      <c r="G4" s="155"/>
      <c r="H4" s="155"/>
      <c r="I4" s="155">
        <v>0</v>
      </c>
      <c r="J4" s="169"/>
      <c r="K4" s="155"/>
      <c r="L4" s="169">
        <v>0</v>
      </c>
      <c r="M4" s="155">
        <v>0</v>
      </c>
      <c r="N4" s="169"/>
      <c r="O4" s="155"/>
      <c r="P4" s="155">
        <v>0</v>
      </c>
      <c r="Q4" s="155"/>
      <c r="R4" s="155">
        <v>0</v>
      </c>
      <c r="S4" s="155"/>
      <c r="T4" s="156"/>
    </row>
    <row r="5" spans="2:27" ht="15.75" thickBot="1" x14ac:dyDescent="0.3">
      <c r="B5" s="204" t="s">
        <v>189</v>
      </c>
      <c r="C5" s="204"/>
      <c r="D5" s="204"/>
      <c r="E5" s="179">
        <v>4</v>
      </c>
      <c r="F5" s="179"/>
      <c r="G5" s="179"/>
      <c r="H5" s="179"/>
      <c r="I5" s="179">
        <v>4</v>
      </c>
      <c r="J5" s="179"/>
      <c r="K5" s="179"/>
      <c r="L5" s="179">
        <v>4</v>
      </c>
      <c r="M5" s="179">
        <v>4</v>
      </c>
      <c r="N5" s="179"/>
      <c r="O5" s="179"/>
      <c r="P5" s="179">
        <v>4</v>
      </c>
      <c r="Q5" s="179"/>
      <c r="R5" s="179">
        <v>4</v>
      </c>
      <c r="S5" s="179"/>
      <c r="T5" s="179"/>
    </row>
    <row r="6" spans="2:27" ht="16.5" thickTop="1" thickBot="1" x14ac:dyDescent="0.3"/>
    <row r="7" spans="2:27" x14ac:dyDescent="0.25">
      <c r="B7" s="205" t="s">
        <v>220</v>
      </c>
      <c r="C7" s="206"/>
      <c r="D7" s="206"/>
      <c r="E7" s="206"/>
      <c r="F7" s="206"/>
      <c r="G7" s="206"/>
      <c r="H7" s="206"/>
      <c r="I7" s="206"/>
      <c r="J7" s="206"/>
      <c r="K7" s="206"/>
      <c r="L7" s="206"/>
      <c r="M7" s="206"/>
      <c r="N7" s="206"/>
      <c r="O7" s="206"/>
      <c r="P7" s="206"/>
      <c r="Q7" s="206"/>
      <c r="R7" s="206"/>
      <c r="S7" s="206"/>
      <c r="T7" s="207"/>
    </row>
    <row r="8" spans="2:27" ht="15" customHeight="1" x14ac:dyDescent="0.25">
      <c r="B8" s="163"/>
      <c r="C8" s="208" t="s">
        <v>177</v>
      </c>
      <c r="D8" s="208"/>
      <c r="E8" s="208"/>
      <c r="F8" s="208"/>
      <c r="G8" s="209" t="s">
        <v>208</v>
      </c>
      <c r="H8" s="209"/>
      <c r="I8" s="209"/>
      <c r="J8" s="173"/>
      <c r="K8" s="209" t="s">
        <v>181</v>
      </c>
      <c r="L8" s="209"/>
      <c r="M8" s="209"/>
      <c r="N8" s="173"/>
      <c r="O8" s="208" t="s">
        <v>192</v>
      </c>
      <c r="P8" s="208"/>
      <c r="Q8" s="208"/>
      <c r="R8" s="210" t="s">
        <v>9</v>
      </c>
      <c r="S8" s="210"/>
      <c r="T8" s="211"/>
    </row>
    <row r="9" spans="2:27" s="161" customFormat="1" x14ac:dyDescent="0.25">
      <c r="B9" s="163"/>
      <c r="C9" s="208"/>
      <c r="D9" s="208"/>
      <c r="E9" s="208"/>
      <c r="F9" s="208"/>
      <c r="G9" s="173" t="s">
        <v>209</v>
      </c>
      <c r="H9" s="173"/>
      <c r="I9" s="173" t="s">
        <v>210</v>
      </c>
      <c r="J9" s="173"/>
      <c r="K9" s="173" t="s">
        <v>209</v>
      </c>
      <c r="L9" s="173" t="s">
        <v>211</v>
      </c>
      <c r="M9" s="173" t="s">
        <v>210</v>
      </c>
      <c r="N9" s="173"/>
      <c r="O9" s="208"/>
      <c r="P9" s="208"/>
      <c r="Q9" s="208"/>
      <c r="R9" s="210"/>
      <c r="S9" s="210"/>
      <c r="T9" s="211"/>
      <c r="V9" s="218" t="s">
        <v>191</v>
      </c>
      <c r="W9" s="218"/>
      <c r="X9" s="218"/>
      <c r="Y9"/>
      <c r="Z9"/>
      <c r="AA9"/>
    </row>
    <row r="10" spans="2:27" x14ac:dyDescent="0.25">
      <c r="B10" s="163"/>
      <c r="C10" s="164" t="s">
        <v>183</v>
      </c>
      <c r="D10" s="164"/>
      <c r="E10" s="164"/>
      <c r="F10" s="164"/>
      <c r="G10" s="209" t="s">
        <v>187</v>
      </c>
      <c r="H10" s="209"/>
      <c r="I10" s="209"/>
      <c r="J10" s="173"/>
      <c r="K10" s="209" t="s">
        <v>187</v>
      </c>
      <c r="L10" s="209"/>
      <c r="M10" s="209"/>
      <c r="N10" s="173"/>
      <c r="O10" s="209" t="s">
        <v>183</v>
      </c>
      <c r="P10" s="209"/>
      <c r="Q10" s="209"/>
      <c r="R10" s="209" t="s">
        <v>197</v>
      </c>
      <c r="S10" s="209"/>
      <c r="T10" s="212"/>
      <c r="V10" s="161">
        <f>MIN(E15,E37,E48,E70,E4)</f>
        <v>0</v>
      </c>
      <c r="W10" s="161">
        <f>W13*0.15</f>
        <v>74.174565000000001</v>
      </c>
      <c r="X10" s="161">
        <v>4</v>
      </c>
      <c r="Y10" s="161" t="s">
        <v>193</v>
      </c>
      <c r="Z10" s="161"/>
      <c r="AA10" s="161"/>
    </row>
    <row r="11" spans="2:27" x14ac:dyDescent="0.25">
      <c r="B11" s="11" t="s">
        <v>182</v>
      </c>
      <c r="C11" s="200">
        <f>'Denton Co to Coit'!C17+'Coit to FM 1827 '!C17+Spur_399!C28+'FM 1827 to CR 559'!C18+'CR 559 to County Line'!C18</f>
        <v>22.9727</v>
      </c>
      <c r="D11" s="195"/>
      <c r="E11" s="26"/>
      <c r="F11" s="26"/>
      <c r="G11" s="199">
        <f>'Denton Co to Coit'!G17+'Coit to FM 1827 '!G17+Spur_399!G28+'FM 1827 to CR 559'!G18+'CR 559 to County Line'!G18</f>
        <v>42</v>
      </c>
      <c r="H11" s="164"/>
      <c r="I11" s="199">
        <f>'Denton Co to Coit'!I17+'Coit to FM 1827 '!I17+Spur_399!I28+'FM 1827 to CR 559'!I18+'CR 559 to County Line'!I18</f>
        <v>71</v>
      </c>
      <c r="J11" s="164"/>
      <c r="K11" s="199">
        <f>'Denton Co to Coit'!K17+'Coit to FM 1827 '!K17+Spur_399!K28+'FM 1827 to CR 559'!K18+'CR 559 to County Line'!K18</f>
        <v>118</v>
      </c>
      <c r="L11" s="199">
        <f>'Denton Co to Coit'!L17+'Coit to FM 1827 '!L17+Spur_399!L28+'FM 1827 to CR 559'!L18+'CR 559 to County Line'!L18</f>
        <v>27</v>
      </c>
      <c r="M11" s="199">
        <f>'Denton Co to Coit'!M17+'Coit to FM 1827 '!M17+Spur_399!M28+'FM 1827 to CR 559'!M18+'CR 559 to County Line'!M18</f>
        <v>326</v>
      </c>
      <c r="N11" s="164"/>
      <c r="O11" s="164"/>
      <c r="P11" s="199">
        <f>'Denton Co to Coit'!P17+'Coit to FM 1827 '!P17+Spur_399!P28+'FM 1827 to CR 559'!P18+'CR 559 to County Line'!P18</f>
        <v>92.029600000000002</v>
      </c>
      <c r="Q11" s="26"/>
      <c r="R11" s="160" t="s">
        <v>243</v>
      </c>
      <c r="S11" s="26"/>
      <c r="T11" s="151"/>
      <c r="V11" s="161">
        <f>W10</f>
        <v>74.174565000000001</v>
      </c>
      <c r="W11" s="161">
        <f>AVERAGE(W13,V10)</f>
        <v>247.24855000000002</v>
      </c>
      <c r="X11" s="161">
        <v>3</v>
      </c>
      <c r="Y11" s="161"/>
      <c r="Z11" s="161"/>
      <c r="AA11" s="161"/>
    </row>
    <row r="12" spans="2:27" x14ac:dyDescent="0.25">
      <c r="B12" s="11" t="s">
        <v>184</v>
      </c>
      <c r="C12" s="200">
        <f>'Denton Co to Coit'!C18+'Coit to FM 1827 '!C18+Spur_399!C29+'FM 1827 to CR 559'!C19+'CR 559 to County Line'!C19</f>
        <v>1.7229000000000001</v>
      </c>
      <c r="D12" s="195"/>
      <c r="E12" s="175"/>
      <c r="F12" s="26"/>
      <c r="G12" s="195"/>
      <c r="H12" s="26"/>
      <c r="I12" s="195"/>
      <c r="J12" s="164"/>
      <c r="K12" s="195"/>
      <c r="L12" s="195"/>
      <c r="M12" s="195"/>
      <c r="N12" s="164"/>
      <c r="O12" s="26"/>
      <c r="P12" s="195"/>
      <c r="Q12" s="26"/>
      <c r="R12" s="26"/>
      <c r="S12" s="26"/>
      <c r="T12" s="151"/>
      <c r="V12" s="161">
        <f>AVERAGE(W13,V10)</f>
        <v>247.24855000000002</v>
      </c>
      <c r="W12" s="161">
        <f>V13</f>
        <v>420.32253500000002</v>
      </c>
      <c r="X12" s="161">
        <v>2</v>
      </c>
      <c r="Y12" s="161"/>
      <c r="Z12" s="161"/>
      <c r="AA12" s="161"/>
    </row>
    <row r="13" spans="2:27" x14ac:dyDescent="0.25">
      <c r="B13" s="11" t="s">
        <v>185</v>
      </c>
      <c r="C13" s="200">
        <f>'Denton Co to Coit'!C19+'Coit to FM 1827 '!C19+Spur_399!C30+'FM 1827 to CR 559'!C20+'CR 559 to County Line'!C20</f>
        <v>115.0198</v>
      </c>
      <c r="D13" s="195"/>
      <c r="E13" s="175"/>
      <c r="F13" s="26"/>
      <c r="G13" s="26"/>
      <c r="H13" s="26"/>
      <c r="I13" s="26"/>
      <c r="J13" s="164"/>
      <c r="K13" s="26"/>
      <c r="L13" s="26" t="s">
        <v>219</v>
      </c>
      <c r="M13" s="197">
        <f>L11+M11</f>
        <v>353</v>
      </c>
      <c r="N13" s="164"/>
      <c r="O13" s="26"/>
      <c r="P13" s="26"/>
      <c r="Q13" s="26"/>
      <c r="R13" s="26"/>
      <c r="S13" s="26"/>
      <c r="T13" s="151"/>
      <c r="V13" s="161">
        <f>W13*0.85</f>
        <v>420.32253500000002</v>
      </c>
      <c r="W13" s="161">
        <f>MAX(E15,E37,E48,E70)</f>
        <v>494.49710000000005</v>
      </c>
      <c r="X13" s="161">
        <v>1</v>
      </c>
      <c r="Y13" s="161" t="s">
        <v>194</v>
      </c>
      <c r="Z13" s="161"/>
      <c r="AA13" s="161"/>
    </row>
    <row r="14" spans="2:27" x14ac:dyDescent="0.25">
      <c r="B14" s="11" t="s">
        <v>186</v>
      </c>
      <c r="C14" s="200">
        <f>'Denton Co to Coit'!C20+'Coit to FM 1827 '!C20+Spur_399!C31+'FM 1827 to CR 559'!C21+'CR 559 to County Line'!C21</f>
        <v>65.280299999999997</v>
      </c>
      <c r="D14" s="195"/>
      <c r="E14" s="175"/>
      <c r="F14" s="26"/>
      <c r="G14" s="26"/>
      <c r="H14" s="26"/>
      <c r="I14" s="26"/>
      <c r="J14" s="164"/>
      <c r="K14" s="26"/>
      <c r="L14" s="26"/>
      <c r="M14" s="26"/>
      <c r="N14" s="164"/>
      <c r="O14" s="26"/>
      <c r="P14" s="26"/>
      <c r="Q14" s="26"/>
      <c r="R14" s="26"/>
      <c r="S14" s="26"/>
      <c r="T14" s="151"/>
      <c r="V14" s="161"/>
      <c r="W14" s="161"/>
      <c r="X14" s="161"/>
      <c r="Y14" s="161"/>
      <c r="Z14" s="161"/>
      <c r="AA14" s="161"/>
    </row>
    <row r="15" spans="2:27" ht="15.75" thickBot="1" x14ac:dyDescent="0.3">
      <c r="B15" s="213" t="s">
        <v>188</v>
      </c>
      <c r="C15" s="214"/>
      <c r="D15" s="214"/>
      <c r="E15" s="190">
        <f>SUM(C11:C14)</f>
        <v>204.9957</v>
      </c>
      <c r="F15" s="152"/>
      <c r="G15" s="152"/>
      <c r="H15" s="152"/>
      <c r="I15" s="152"/>
      <c r="J15" s="166"/>
      <c r="K15" s="152"/>
      <c r="L15" s="152"/>
      <c r="M15" s="152"/>
      <c r="N15" s="166"/>
      <c r="O15" s="152"/>
      <c r="P15" s="152"/>
      <c r="Q15" s="152"/>
      <c r="R15" s="152"/>
      <c r="S15" s="152"/>
      <c r="T15" s="153"/>
      <c r="V15" s="218" t="s">
        <v>217</v>
      </c>
      <c r="W15" s="218"/>
      <c r="X15" s="174"/>
      <c r="Y15" s="161"/>
      <c r="Z15" s="161"/>
      <c r="AA15" s="161"/>
    </row>
    <row r="16" spans="2:27" ht="15.75" thickBot="1" x14ac:dyDescent="0.3">
      <c r="B16" s="204"/>
      <c r="C16" s="204"/>
      <c r="D16" s="204"/>
      <c r="E16" s="159"/>
      <c r="F16" s="159"/>
      <c r="G16" s="159"/>
      <c r="H16" s="170"/>
      <c r="I16" s="170"/>
      <c r="J16" s="170"/>
      <c r="K16" s="159"/>
      <c r="L16" s="170"/>
      <c r="M16" s="170"/>
      <c r="N16" s="170"/>
      <c r="O16" s="159"/>
      <c r="P16" s="170"/>
      <c r="Q16" s="159"/>
      <c r="R16" s="154"/>
      <c r="S16" s="154"/>
      <c r="T16" s="154"/>
      <c r="V16" s="161">
        <f>MIN(I11,I22,I33,I44,I4)</f>
        <v>0</v>
      </c>
      <c r="W16" s="161">
        <f>W19*0.15</f>
        <v>10.65</v>
      </c>
      <c r="X16" s="161">
        <v>4</v>
      </c>
      <c r="Y16" s="161" t="s">
        <v>193</v>
      </c>
      <c r="Z16" s="161"/>
      <c r="AA16" s="161"/>
    </row>
    <row r="17" spans="2:27" ht="16.5" thickTop="1" thickBot="1" x14ac:dyDescent="0.3">
      <c r="R17" s="26"/>
      <c r="S17" s="26"/>
      <c r="T17" s="26"/>
      <c r="V17" s="161">
        <f>W16</f>
        <v>10.65</v>
      </c>
      <c r="W17" s="161">
        <f>AVERAGE(W19,V16)</f>
        <v>35.5</v>
      </c>
      <c r="X17" s="161">
        <v>3</v>
      </c>
      <c r="Y17" s="161"/>
      <c r="Z17" s="161"/>
      <c r="AA17" s="161"/>
    </row>
    <row r="18" spans="2:27" s="161" customFormat="1" x14ac:dyDescent="0.25">
      <c r="B18" s="205" t="s">
        <v>236</v>
      </c>
      <c r="C18" s="206"/>
      <c r="D18" s="206"/>
      <c r="E18" s="206"/>
      <c r="F18" s="206"/>
      <c r="G18" s="206"/>
      <c r="H18" s="206"/>
      <c r="I18" s="206"/>
      <c r="J18" s="206"/>
      <c r="K18" s="206"/>
      <c r="L18" s="206"/>
      <c r="M18" s="206"/>
      <c r="N18" s="206"/>
      <c r="O18" s="206"/>
      <c r="P18" s="206"/>
      <c r="Q18" s="206"/>
      <c r="R18" s="206"/>
      <c r="S18" s="206"/>
      <c r="T18" s="207"/>
      <c r="V18" s="161">
        <f>AVERAGE(V16,W19)</f>
        <v>35.5</v>
      </c>
      <c r="W18" s="161">
        <f>V19</f>
        <v>60.35</v>
      </c>
      <c r="X18" s="161">
        <v>2</v>
      </c>
    </row>
    <row r="19" spans="2:27" s="161" customFormat="1" x14ac:dyDescent="0.25">
      <c r="B19" s="163"/>
      <c r="C19" s="208" t="s">
        <v>177</v>
      </c>
      <c r="D19" s="208"/>
      <c r="E19" s="208"/>
      <c r="F19" s="208"/>
      <c r="G19" s="209" t="s">
        <v>208</v>
      </c>
      <c r="H19" s="209"/>
      <c r="I19" s="209"/>
      <c r="J19" s="184"/>
      <c r="K19" s="209" t="s">
        <v>181</v>
      </c>
      <c r="L19" s="209"/>
      <c r="M19" s="209"/>
      <c r="N19" s="184"/>
      <c r="O19" s="208" t="s">
        <v>192</v>
      </c>
      <c r="P19" s="208"/>
      <c r="Q19" s="208"/>
      <c r="R19" s="210" t="s">
        <v>9</v>
      </c>
      <c r="S19" s="210"/>
      <c r="T19" s="211"/>
      <c r="V19" s="161">
        <f>W19*0.85</f>
        <v>60.35</v>
      </c>
      <c r="W19" s="161">
        <f>MAX(I11,I33,I44,I66,I4)</f>
        <v>71</v>
      </c>
      <c r="X19" s="161">
        <v>1</v>
      </c>
      <c r="Y19" s="161" t="s">
        <v>194</v>
      </c>
    </row>
    <row r="20" spans="2:27" s="161" customFormat="1" x14ac:dyDescent="0.25">
      <c r="B20" s="163"/>
      <c r="C20" s="208"/>
      <c r="D20" s="208"/>
      <c r="E20" s="208"/>
      <c r="F20" s="208"/>
      <c r="G20" s="184" t="s">
        <v>209</v>
      </c>
      <c r="H20" s="184"/>
      <c r="I20" s="184" t="s">
        <v>210</v>
      </c>
      <c r="J20" s="184"/>
      <c r="K20" s="184" t="s">
        <v>209</v>
      </c>
      <c r="L20" s="184" t="s">
        <v>211</v>
      </c>
      <c r="M20" s="184" t="s">
        <v>210</v>
      </c>
      <c r="N20" s="184"/>
      <c r="O20" s="208"/>
      <c r="P20" s="208"/>
      <c r="Q20" s="208"/>
      <c r="R20" s="210"/>
      <c r="S20" s="210"/>
      <c r="T20" s="211"/>
    </row>
    <row r="21" spans="2:27" s="161" customFormat="1" x14ac:dyDescent="0.25">
      <c r="B21" s="163"/>
      <c r="C21" s="164" t="s">
        <v>183</v>
      </c>
      <c r="D21" s="164"/>
      <c r="E21" s="164"/>
      <c r="F21" s="164"/>
      <c r="G21" s="209" t="s">
        <v>187</v>
      </c>
      <c r="H21" s="209"/>
      <c r="I21" s="209"/>
      <c r="J21" s="184"/>
      <c r="K21" s="209" t="s">
        <v>187</v>
      </c>
      <c r="L21" s="209"/>
      <c r="M21" s="209"/>
      <c r="N21" s="184"/>
      <c r="O21" s="209" t="s">
        <v>183</v>
      </c>
      <c r="P21" s="209"/>
      <c r="Q21" s="209"/>
      <c r="R21" s="209" t="s">
        <v>197</v>
      </c>
      <c r="S21" s="209"/>
      <c r="T21" s="212"/>
      <c r="V21" s="218" t="s">
        <v>218</v>
      </c>
      <c r="W21" s="218"/>
      <c r="X21" s="218"/>
    </row>
    <row r="22" spans="2:27" s="161" customFormat="1" x14ac:dyDescent="0.25">
      <c r="B22" s="163" t="s">
        <v>182</v>
      </c>
      <c r="C22" s="200">
        <f>'Denton Co to Coit'!C17+'Coit to FM 1827 '!C28+Spur_399!C28+'FM 1827 to CR 559'!C18+'CR 559 to County Line'!C18</f>
        <v>22.9727</v>
      </c>
      <c r="D22" s="195"/>
      <c r="E22" s="164"/>
      <c r="F22" s="164"/>
      <c r="G22" s="199">
        <f>'Denton Co to Coit'!G17+'Coit to FM 1827 '!G28+Spur_399!G28+'FM 1827 to CR 559'!G18+'CR 559 to County Line'!G18</f>
        <v>42</v>
      </c>
      <c r="H22" s="164"/>
      <c r="I22" s="199">
        <f>'Denton Co to Coit'!I17+'Coit to FM 1827 '!I28+Spur_399!I28+'FM 1827 to CR 559'!I18+'CR 559 to County Line'!I18</f>
        <v>101</v>
      </c>
      <c r="J22" s="164"/>
      <c r="K22" s="199">
        <f>'Denton Co to Coit'!K17+'Coit to FM 1827 '!K28+Spur_399!K28+'FM 1827 to CR 559'!K18+'CR 559 to County Line'!K18</f>
        <v>113</v>
      </c>
      <c r="L22" s="199">
        <f>'Denton Co to Coit'!L17+'Coit to FM 1827 '!L28+Spur_399!L28+'FM 1827 to CR 559'!L18+'CR 559 to County Line'!L18</f>
        <v>34</v>
      </c>
      <c r="M22" s="199">
        <f>'Denton Co to Coit'!M17+'Coit to FM 1827 '!M28+Spur_399!M28+'FM 1827 to CR 559'!M18+'CR 559 to County Line'!M18</f>
        <v>356</v>
      </c>
      <c r="N22" s="164"/>
      <c r="O22" s="164"/>
      <c r="P22" s="199">
        <f>'Denton Co to Coit'!P17+'Coit to FM 1827 '!P28+Spur_399!P28+'FM 1827 to CR 559'!P18+'CR 559 to County Line'!P18</f>
        <v>95.5732</v>
      </c>
      <c r="Q22" s="164"/>
      <c r="R22" s="171" t="s">
        <v>243</v>
      </c>
      <c r="S22" s="164"/>
      <c r="T22" s="165"/>
      <c r="V22" s="161">
        <f>MIN(M13,M24,M35,M46,M68,(L4+M4))</f>
        <v>0</v>
      </c>
      <c r="W22" s="161">
        <f>0.15*W25</f>
        <v>58.5</v>
      </c>
      <c r="X22" s="161">
        <v>4</v>
      </c>
      <c r="Y22" s="161" t="s">
        <v>193</v>
      </c>
    </row>
    <row r="23" spans="2:27" s="161" customFormat="1" x14ac:dyDescent="0.25">
      <c r="B23" s="163" t="s">
        <v>184</v>
      </c>
      <c r="C23" s="200">
        <f>'Denton Co to Coit'!C18+'Coit to FM 1827 '!C29+Spur_399!C29+'FM 1827 to CR 559'!C19+'CR 559 to County Line'!C19</f>
        <v>1.7229000000000001</v>
      </c>
      <c r="D23" s="195"/>
      <c r="E23" s="164"/>
      <c r="F23" s="164"/>
      <c r="G23" s="195"/>
      <c r="H23" s="164"/>
      <c r="I23" s="195"/>
      <c r="J23" s="164"/>
      <c r="K23" s="195"/>
      <c r="L23" s="195"/>
      <c r="M23" s="195"/>
      <c r="N23" s="164"/>
      <c r="O23" s="164"/>
      <c r="P23" s="195"/>
      <c r="Q23" s="164"/>
      <c r="R23" s="164"/>
      <c r="S23" s="164"/>
      <c r="T23" s="165"/>
      <c r="V23" s="161">
        <f>W22</f>
        <v>58.5</v>
      </c>
      <c r="W23" s="161">
        <f>AVERAGE(V22,W25)</f>
        <v>195</v>
      </c>
      <c r="X23" s="161">
        <v>3</v>
      </c>
    </row>
    <row r="24" spans="2:27" s="161" customFormat="1" x14ac:dyDescent="0.25">
      <c r="B24" s="163" t="s">
        <v>185</v>
      </c>
      <c r="C24" s="200">
        <f>'Denton Co to Coit'!C19+'Coit to FM 1827 '!C30+Spur_399!C30+'FM 1827 to CR 559'!C20+'CR 559 to County Line'!C20</f>
        <v>114.86429999999999</v>
      </c>
      <c r="D24" s="195"/>
      <c r="E24" s="175"/>
      <c r="F24" s="164"/>
      <c r="G24" s="164"/>
      <c r="H24" s="164"/>
      <c r="I24" s="164"/>
      <c r="J24" s="164"/>
      <c r="K24" s="164"/>
      <c r="L24" s="164" t="s">
        <v>219</v>
      </c>
      <c r="M24" s="201">
        <f>L22+M22</f>
        <v>390</v>
      </c>
      <c r="N24" s="164"/>
      <c r="O24" s="164"/>
      <c r="P24" s="164"/>
      <c r="Q24" s="164"/>
      <c r="R24" s="164"/>
      <c r="S24" s="164"/>
      <c r="T24" s="165"/>
      <c r="V24" s="161">
        <f>W23</f>
        <v>195</v>
      </c>
      <c r="W24" s="161">
        <f>V25</f>
        <v>331.5</v>
      </c>
      <c r="X24" s="161">
        <v>2</v>
      </c>
    </row>
    <row r="25" spans="2:27" s="161" customFormat="1" x14ac:dyDescent="0.25">
      <c r="B25" s="163" t="s">
        <v>186</v>
      </c>
      <c r="C25" s="200">
        <f>'Denton Co to Coit'!C20+'Coit to FM 1827 '!C31+Spur_399!C31+'FM 1827 to CR 559'!C21+'CR 559 to County Line'!C21</f>
        <v>65.280299999999997</v>
      </c>
      <c r="D25" s="195"/>
      <c r="E25" s="175"/>
      <c r="F25" s="164"/>
      <c r="G25" s="164"/>
      <c r="H25" s="164"/>
      <c r="I25" s="164"/>
      <c r="J25" s="164"/>
      <c r="K25" s="164"/>
      <c r="L25" s="164"/>
      <c r="M25" s="164"/>
      <c r="N25" s="164"/>
      <c r="O25" s="164"/>
      <c r="P25" s="164"/>
      <c r="Q25" s="164"/>
      <c r="R25" s="164"/>
      <c r="S25" s="164"/>
      <c r="T25" s="165"/>
      <c r="V25" s="161">
        <f>0.85*W25</f>
        <v>331.5</v>
      </c>
      <c r="W25" s="161">
        <f>MAX(M13,M24,M35,M46,M68,(L4+M4))</f>
        <v>390</v>
      </c>
      <c r="X25" s="161">
        <v>1</v>
      </c>
      <c r="Y25" s="161" t="s">
        <v>194</v>
      </c>
    </row>
    <row r="26" spans="2:27" s="161" customFormat="1" ht="15.75" thickBot="1" x14ac:dyDescent="0.3">
      <c r="B26" s="213" t="s">
        <v>188</v>
      </c>
      <c r="C26" s="214"/>
      <c r="D26" s="214"/>
      <c r="E26" s="191">
        <f>SUM(C22:C25)</f>
        <v>204.84019999999998</v>
      </c>
      <c r="F26" s="166"/>
      <c r="G26" s="166"/>
      <c r="H26" s="166"/>
      <c r="I26" s="166"/>
      <c r="J26" s="166"/>
      <c r="K26" s="166"/>
      <c r="L26" s="166"/>
      <c r="M26" s="166"/>
      <c r="N26" s="166"/>
      <c r="O26" s="166"/>
      <c r="P26" s="166"/>
      <c r="Q26" s="166"/>
      <c r="R26" s="166"/>
      <c r="S26" s="166"/>
      <c r="T26" s="167"/>
    </row>
    <row r="27" spans="2:27" s="161" customFormat="1" ht="15.75" thickBot="1" x14ac:dyDescent="0.3">
      <c r="B27" s="204"/>
      <c r="C27" s="204"/>
      <c r="D27" s="204"/>
      <c r="E27" s="170"/>
      <c r="F27" s="170"/>
      <c r="G27" s="170"/>
      <c r="H27" s="170"/>
      <c r="I27" s="170"/>
      <c r="J27" s="170"/>
      <c r="K27" s="170"/>
      <c r="L27" s="170"/>
      <c r="M27" s="170"/>
      <c r="N27" s="170"/>
      <c r="O27" s="170"/>
      <c r="P27" s="170"/>
      <c r="Q27" s="170"/>
      <c r="R27" s="168"/>
      <c r="S27" s="168"/>
      <c r="T27" s="168"/>
    </row>
    <row r="28" spans="2:27" s="161" customFormat="1" ht="16.5" thickTop="1" thickBot="1" x14ac:dyDescent="0.3">
      <c r="R28" s="164"/>
      <c r="S28" s="164"/>
      <c r="T28" s="164"/>
      <c r="V28" s="218" t="s">
        <v>192</v>
      </c>
      <c r="W28" s="218"/>
      <c r="X28" s="218"/>
    </row>
    <row r="29" spans="2:27" x14ac:dyDescent="0.25">
      <c r="B29" s="215" t="s">
        <v>228</v>
      </c>
      <c r="C29" s="216"/>
      <c r="D29" s="216"/>
      <c r="E29" s="216"/>
      <c r="F29" s="216"/>
      <c r="G29" s="216"/>
      <c r="H29" s="216"/>
      <c r="I29" s="216"/>
      <c r="J29" s="216"/>
      <c r="K29" s="216"/>
      <c r="L29" s="216"/>
      <c r="M29" s="216"/>
      <c r="N29" s="216"/>
      <c r="O29" s="216"/>
      <c r="P29" s="216"/>
      <c r="Q29" s="216"/>
      <c r="R29" s="216"/>
      <c r="S29" s="216"/>
      <c r="T29" s="217"/>
      <c r="V29" s="189">
        <f>MIN(P11,P22,P33,P44,P66,P4)</f>
        <v>0</v>
      </c>
      <c r="W29" s="189">
        <f>0.15*W32</f>
        <v>40.872764999999994</v>
      </c>
      <c r="X29" s="161">
        <v>4</v>
      </c>
      <c r="Y29" s="161" t="s">
        <v>193</v>
      </c>
      <c r="Z29" s="161"/>
      <c r="AA29" s="161"/>
    </row>
    <row r="30" spans="2:27" ht="15" customHeight="1" x14ac:dyDescent="0.25">
      <c r="B30" s="163"/>
      <c r="C30" s="208" t="s">
        <v>177</v>
      </c>
      <c r="D30" s="208"/>
      <c r="E30" s="208"/>
      <c r="F30" s="208"/>
      <c r="G30" s="209" t="s">
        <v>208</v>
      </c>
      <c r="H30" s="209"/>
      <c r="I30" s="209"/>
      <c r="J30" s="173"/>
      <c r="K30" s="209" t="s">
        <v>181</v>
      </c>
      <c r="L30" s="209"/>
      <c r="M30" s="209"/>
      <c r="N30" s="173"/>
      <c r="O30" s="208" t="s">
        <v>192</v>
      </c>
      <c r="P30" s="208"/>
      <c r="Q30" s="208"/>
      <c r="R30" s="210" t="s">
        <v>9</v>
      </c>
      <c r="S30" s="210"/>
      <c r="T30" s="211"/>
      <c r="V30" s="189">
        <f>W29</f>
        <v>40.872764999999994</v>
      </c>
      <c r="W30" s="189">
        <f>AVERAGE(V29,W32)</f>
        <v>136.24254999999999</v>
      </c>
      <c r="X30" s="161">
        <v>3</v>
      </c>
      <c r="Y30" s="161"/>
      <c r="Z30" s="161"/>
      <c r="AA30" s="161"/>
    </row>
    <row r="31" spans="2:27" s="161" customFormat="1" x14ac:dyDescent="0.25">
      <c r="B31" s="163"/>
      <c r="C31" s="208"/>
      <c r="D31" s="208"/>
      <c r="E31" s="208"/>
      <c r="F31" s="208"/>
      <c r="G31" s="173" t="s">
        <v>209</v>
      </c>
      <c r="H31" s="173"/>
      <c r="I31" s="173" t="s">
        <v>210</v>
      </c>
      <c r="J31" s="173"/>
      <c r="K31" s="173" t="s">
        <v>209</v>
      </c>
      <c r="L31" s="173" t="s">
        <v>211</v>
      </c>
      <c r="M31" s="173" t="s">
        <v>210</v>
      </c>
      <c r="N31" s="173"/>
      <c r="O31" s="208"/>
      <c r="P31" s="208"/>
      <c r="Q31" s="208"/>
      <c r="R31" s="210"/>
      <c r="S31" s="210"/>
      <c r="T31" s="211"/>
      <c r="V31" s="189">
        <f>W30</f>
        <v>136.24254999999999</v>
      </c>
      <c r="W31" s="189">
        <f>V32</f>
        <v>231.61233499999997</v>
      </c>
      <c r="X31" s="161">
        <v>2</v>
      </c>
    </row>
    <row r="32" spans="2:27" x14ac:dyDescent="0.25">
      <c r="B32" s="163"/>
      <c r="C32" s="164" t="s">
        <v>183</v>
      </c>
      <c r="D32" s="164"/>
      <c r="E32" s="164"/>
      <c r="F32" s="164"/>
      <c r="G32" s="209" t="s">
        <v>187</v>
      </c>
      <c r="H32" s="209"/>
      <c r="I32" s="209"/>
      <c r="J32" s="173"/>
      <c r="K32" s="209" t="s">
        <v>187</v>
      </c>
      <c r="L32" s="209"/>
      <c r="M32" s="209"/>
      <c r="N32" s="173"/>
      <c r="O32" s="209" t="s">
        <v>183</v>
      </c>
      <c r="P32" s="209"/>
      <c r="Q32" s="209"/>
      <c r="R32" s="209" t="s">
        <v>197</v>
      </c>
      <c r="S32" s="209"/>
      <c r="T32" s="212"/>
      <c r="V32" s="189">
        <f>0.85*W32</f>
        <v>231.61233499999997</v>
      </c>
      <c r="W32" s="189">
        <f>MAX(P11,P22,P33,P44,P66,P4)</f>
        <v>272.48509999999999</v>
      </c>
      <c r="X32" s="161">
        <v>1</v>
      </c>
      <c r="Y32" s="161" t="s">
        <v>194</v>
      </c>
    </row>
    <row r="33" spans="2:27" x14ac:dyDescent="0.25">
      <c r="B33" s="163" t="s">
        <v>182</v>
      </c>
      <c r="C33" s="200">
        <f>'Denton Co to Coit'!C17+'Coit to FM 1827 '!C39+Spur_399!C39+'FM 1827 to CR 559'!C29+'CR 559 to County Line'!C29</f>
        <v>26.121700000000004</v>
      </c>
      <c r="D33" s="195"/>
      <c r="E33" s="164"/>
      <c r="F33" s="164"/>
      <c r="G33" s="199">
        <f>'Denton Co to Coit'!G17+'Coit to FM 1827 '!G39+Spur_399!G39+'FM 1827 to CR 559'!G29+'CR 559 to County Line'!G29</f>
        <v>53</v>
      </c>
      <c r="H33" s="164"/>
      <c r="I33" s="199">
        <f>'Denton Co to Coit'!I17+'Coit to FM 1827 '!I39+Spur_399!I39+'FM 1827 to CR 559'!I29+'CR 559 to County Line'!I29</f>
        <v>28</v>
      </c>
      <c r="J33" s="164"/>
      <c r="K33" s="199">
        <f>'Denton Co to Coit'!K17+'Coit to FM 1827 '!K39+Spur_399!K39+'FM 1827 to CR 559'!K29+'CR 559 to County Line'!K29</f>
        <v>25</v>
      </c>
      <c r="L33" s="199">
        <f>'Denton Co to Coit'!L17+'Coit to FM 1827 '!L39+Spur_399!L39+'FM 1827 to CR 559'!L29+'CR 559 to County Line'!L29</f>
        <v>2</v>
      </c>
      <c r="M33" s="199">
        <f>'Denton Co to Coit'!M17+'Coit to FM 1827 '!M39+Spur_399!M39+'FM 1827 to CR 559'!M29+'CR 559 to County Line'!M29</f>
        <v>40</v>
      </c>
      <c r="N33" s="164"/>
      <c r="O33" s="164"/>
      <c r="P33" s="199">
        <f>'Denton Co to Coit'!P17+'Coit to FM 1827 '!P39+Spur_399!P39+'FM 1827 to CR 559'!P29+'CR 559 to County Line'!P29</f>
        <v>215.48579999999998</v>
      </c>
      <c r="Q33" s="164"/>
      <c r="R33" s="171" t="s">
        <v>243</v>
      </c>
      <c r="S33" s="164"/>
      <c r="T33" s="165"/>
    </row>
    <row r="34" spans="2:27" x14ac:dyDescent="0.25">
      <c r="B34" s="163" t="s">
        <v>184</v>
      </c>
      <c r="C34" s="200">
        <f>'Denton Co to Coit'!C18+'Coit to FM 1827 '!C40+Spur_399!C40+'FM 1827 to CR 559'!C30+'CR 559 to County Line'!C30</f>
        <v>1.7229000000000001</v>
      </c>
      <c r="D34" s="195"/>
      <c r="E34" s="164"/>
      <c r="F34" s="164"/>
      <c r="G34" s="195"/>
      <c r="H34" s="164"/>
      <c r="I34" s="195"/>
      <c r="J34" s="164"/>
      <c r="K34" s="195"/>
      <c r="L34" s="195"/>
      <c r="M34" s="195"/>
      <c r="N34" s="164"/>
      <c r="O34" s="164"/>
      <c r="P34" s="195"/>
      <c r="Q34" s="164"/>
      <c r="R34" s="164"/>
      <c r="S34" s="164"/>
      <c r="T34" s="165"/>
    </row>
    <row r="35" spans="2:27" x14ac:dyDescent="0.25">
      <c r="B35" s="163" t="s">
        <v>185</v>
      </c>
      <c r="C35" s="200">
        <f>'Denton Co to Coit'!C19+'Coit to FM 1827 '!C41+Spur_399!C41+'FM 1827 to CR 559'!C31+'CR 559 to County Line'!C31</f>
        <v>328.57300000000004</v>
      </c>
      <c r="D35" s="195"/>
      <c r="E35" s="164"/>
      <c r="F35" s="164"/>
      <c r="G35" s="164"/>
      <c r="H35" s="164"/>
      <c r="I35" s="164"/>
      <c r="J35" s="164"/>
      <c r="K35" s="164"/>
      <c r="L35" s="164" t="s">
        <v>219</v>
      </c>
      <c r="M35" s="201">
        <f>L33+M33</f>
        <v>42</v>
      </c>
      <c r="N35" s="164"/>
      <c r="O35" s="164"/>
      <c r="P35" s="164"/>
      <c r="Q35" s="164"/>
      <c r="R35" s="164"/>
      <c r="S35" s="164"/>
      <c r="T35" s="165"/>
    </row>
    <row r="36" spans="2:27" x14ac:dyDescent="0.25">
      <c r="B36" s="163" t="s">
        <v>186</v>
      </c>
      <c r="C36" s="200">
        <f>'Denton Co to Coit'!C20+'Coit to FM 1827 '!C42+Spur_399!C42+'FM 1827 to CR 559'!C32+'CR 559 to County Line'!C32</f>
        <v>138.0795</v>
      </c>
      <c r="D36" s="195"/>
      <c r="E36" s="164"/>
      <c r="F36" s="164"/>
      <c r="G36" s="164"/>
      <c r="H36" s="164"/>
      <c r="I36" s="164"/>
      <c r="J36" s="164"/>
      <c r="K36" s="164"/>
      <c r="L36" s="164"/>
      <c r="M36" s="164"/>
      <c r="N36" s="164"/>
      <c r="O36" s="164"/>
      <c r="P36" s="164"/>
      <c r="Q36" s="164"/>
      <c r="R36" s="164"/>
      <c r="S36" s="164"/>
      <c r="T36" s="165"/>
    </row>
    <row r="37" spans="2:27" ht="15.75" thickBot="1" x14ac:dyDescent="0.3">
      <c r="B37" s="213" t="s">
        <v>188</v>
      </c>
      <c r="C37" s="214"/>
      <c r="D37" s="214"/>
      <c r="E37" s="152">
        <f>SUM(C33:C36)</f>
        <v>494.49710000000005</v>
      </c>
      <c r="F37" s="152"/>
      <c r="G37" s="152"/>
      <c r="H37" s="152"/>
      <c r="I37" s="152"/>
      <c r="J37" s="166"/>
      <c r="K37" s="152"/>
      <c r="L37" s="152"/>
      <c r="M37" s="152"/>
      <c r="N37" s="166"/>
      <c r="O37" s="152"/>
      <c r="P37" s="152"/>
      <c r="Q37" s="152"/>
      <c r="R37" s="152"/>
      <c r="S37" s="152"/>
      <c r="T37" s="153"/>
    </row>
    <row r="38" spans="2:27" ht="15.75" thickBot="1" x14ac:dyDescent="0.3">
      <c r="B38" s="204"/>
      <c r="C38" s="204"/>
      <c r="D38" s="204"/>
      <c r="E38" s="170"/>
      <c r="F38" s="159"/>
      <c r="G38" s="159"/>
      <c r="H38" s="170"/>
      <c r="I38" s="170"/>
      <c r="J38" s="170"/>
      <c r="K38" s="159"/>
      <c r="L38" s="170"/>
      <c r="M38" s="170"/>
      <c r="N38" s="170"/>
      <c r="O38" s="159"/>
      <c r="P38" s="170"/>
      <c r="Q38" s="159"/>
      <c r="R38" s="154"/>
      <c r="S38" s="154"/>
      <c r="T38" s="154"/>
    </row>
    <row r="39" spans="2:27" ht="15.75" customHeight="1" thickTop="1" thickBot="1" x14ac:dyDescent="0.3">
      <c r="R39" s="26"/>
      <c r="S39" s="26"/>
      <c r="T39" s="26"/>
      <c r="V39" s="189"/>
    </row>
    <row r="40" spans="2:27" x14ac:dyDescent="0.25">
      <c r="B40" s="215" t="s">
        <v>229</v>
      </c>
      <c r="C40" s="216"/>
      <c r="D40" s="216"/>
      <c r="E40" s="216"/>
      <c r="F40" s="216"/>
      <c r="G40" s="216"/>
      <c r="H40" s="216"/>
      <c r="I40" s="216"/>
      <c r="J40" s="216"/>
      <c r="K40" s="216"/>
      <c r="L40" s="216"/>
      <c r="M40" s="216"/>
      <c r="N40" s="216"/>
      <c r="O40" s="216"/>
      <c r="P40" s="216"/>
      <c r="Q40" s="216"/>
      <c r="R40" s="216"/>
      <c r="S40" s="216"/>
      <c r="T40" s="217"/>
    </row>
    <row r="41" spans="2:27" ht="15" customHeight="1" x14ac:dyDescent="0.25">
      <c r="B41" s="163"/>
      <c r="C41" s="208" t="s">
        <v>177</v>
      </c>
      <c r="D41" s="208"/>
      <c r="E41" s="208"/>
      <c r="F41" s="208"/>
      <c r="G41" s="209" t="s">
        <v>208</v>
      </c>
      <c r="H41" s="209"/>
      <c r="I41" s="209"/>
      <c r="J41" s="184"/>
      <c r="K41" s="209" t="s">
        <v>181</v>
      </c>
      <c r="L41" s="209"/>
      <c r="M41" s="209"/>
      <c r="N41" s="184"/>
      <c r="O41" s="208" t="s">
        <v>192</v>
      </c>
      <c r="P41" s="208"/>
      <c r="Q41" s="208"/>
      <c r="R41" s="210" t="s">
        <v>9</v>
      </c>
      <c r="S41" s="210"/>
      <c r="T41" s="211"/>
    </row>
    <row r="42" spans="2:27" s="161" customFormat="1" x14ac:dyDescent="0.25">
      <c r="B42" s="163"/>
      <c r="C42" s="208"/>
      <c r="D42" s="208"/>
      <c r="E42" s="208"/>
      <c r="F42" s="208"/>
      <c r="G42" s="184" t="s">
        <v>209</v>
      </c>
      <c r="H42" s="184"/>
      <c r="I42" s="184" t="s">
        <v>210</v>
      </c>
      <c r="J42" s="184"/>
      <c r="K42" s="184" t="s">
        <v>209</v>
      </c>
      <c r="L42" s="184" t="s">
        <v>211</v>
      </c>
      <c r="M42" s="184" t="s">
        <v>210</v>
      </c>
      <c r="N42" s="184"/>
      <c r="O42" s="208"/>
      <c r="P42" s="208"/>
      <c r="Q42" s="208"/>
      <c r="R42" s="210"/>
      <c r="S42" s="210"/>
      <c r="T42" s="211"/>
      <c r="W42" s="189"/>
    </row>
    <row r="43" spans="2:27" x14ac:dyDescent="0.25">
      <c r="B43" s="163"/>
      <c r="C43" s="164" t="s">
        <v>183</v>
      </c>
      <c r="D43" s="164"/>
      <c r="E43" s="164"/>
      <c r="F43" s="164"/>
      <c r="G43" s="209" t="s">
        <v>187</v>
      </c>
      <c r="H43" s="209"/>
      <c r="I43" s="209"/>
      <c r="J43" s="184"/>
      <c r="K43" s="209" t="s">
        <v>187</v>
      </c>
      <c r="L43" s="209"/>
      <c r="M43" s="209"/>
      <c r="N43" s="184"/>
      <c r="O43" s="209" t="s">
        <v>183</v>
      </c>
      <c r="P43" s="209"/>
      <c r="Q43" s="209"/>
      <c r="R43" s="209" t="s">
        <v>197</v>
      </c>
      <c r="S43" s="209"/>
      <c r="T43" s="212"/>
      <c r="V43" s="161"/>
      <c r="W43" s="161"/>
      <c r="X43" s="161"/>
      <c r="Y43" s="161"/>
      <c r="Z43" s="161"/>
      <c r="AA43" s="161"/>
    </row>
    <row r="44" spans="2:27" x14ac:dyDescent="0.25">
      <c r="B44" s="163" t="s">
        <v>182</v>
      </c>
      <c r="C44" s="200">
        <f>'Denton Co to Coit'!C17+'Coit to FM 1827 '!C50+Spur_399!C39+'FM 1827 to CR 559'!C29+'CR 559 to County Line'!C29</f>
        <v>26.121700000000004</v>
      </c>
      <c r="D44" s="195"/>
      <c r="E44" s="164"/>
      <c r="F44" s="164"/>
      <c r="G44" s="199">
        <f>'Denton Co to Coit'!G17+'Coit to FM 1827 '!G50+Spur_399!G39+'FM 1827 to CR 559'!G29+'CR 559 to County Line'!G29</f>
        <v>53</v>
      </c>
      <c r="H44" s="164"/>
      <c r="I44" s="199">
        <f>'Denton Co to Coit'!G17+'Coit to FM 1827 '!I50+Spur_399!I39+'FM 1827 to CR 559'!I29+'CR 559 to County Line'!I29</f>
        <v>27</v>
      </c>
      <c r="J44" s="164"/>
      <c r="K44" s="199">
        <f>'Denton Co to Coit'!K17+'Coit to FM 1827 '!K50+Spur_399!K39+'FM 1827 to CR 559'!K29+'CR 559 to County Line'!K29</f>
        <v>13</v>
      </c>
      <c r="L44" s="199">
        <f>'Denton Co to Coit'!L17+'Coit to FM 1827 '!L50+Spur_399!L39+'FM 1827 to CR 559'!L29+'CR 559 to County Line'!L29</f>
        <v>1</v>
      </c>
      <c r="M44" s="199">
        <f>'Denton Co to Coit'!M17+'Coit to FM 1827 '!M50+Spur_399!M39+'FM 1827 to CR 559'!M29+'CR 559 to County Line'!M29</f>
        <v>28</v>
      </c>
      <c r="N44" s="164"/>
      <c r="O44" s="164"/>
      <c r="P44" s="199">
        <f>'Denton Co to Coit'!P17+'Coit to FM 1827 '!P50+Spur_399!P39+'FM 1827 to CR 559'!P29+'CR 559 to County Line'!P29</f>
        <v>272.48509999999999</v>
      </c>
      <c r="Q44" s="164"/>
      <c r="R44" s="171" t="e">
        <f>'Denton Co to Coit'!S50+'Coit to FM 1827 '!S50+Spur_399!S50+'FM 1827 to CR 559'!#REF!+'CR 559 to County Line'!#REF!</f>
        <v>#REF!</v>
      </c>
      <c r="S44" s="164"/>
      <c r="T44" s="165"/>
      <c r="V44" s="161"/>
      <c r="W44" s="161"/>
      <c r="X44" s="161"/>
      <c r="Y44" s="161"/>
      <c r="Z44" s="161"/>
      <c r="AA44" s="161"/>
    </row>
    <row r="45" spans="2:27" x14ac:dyDescent="0.25">
      <c r="B45" s="163" t="s">
        <v>184</v>
      </c>
      <c r="C45" s="200">
        <f>'Denton Co to Coit'!C18+'Coit to FM 1827 '!C51+Spur_399!C40+'FM 1827 to CR 559'!C30+'CR 559 to County Line'!C30</f>
        <v>1.7229000000000001</v>
      </c>
      <c r="D45" s="195"/>
      <c r="E45" s="164"/>
      <c r="F45" s="164"/>
      <c r="G45" s="195"/>
      <c r="H45" s="195"/>
      <c r="I45" s="195"/>
      <c r="J45" s="195"/>
      <c r="K45" s="195"/>
      <c r="L45" s="195"/>
      <c r="M45" s="195"/>
      <c r="N45" s="195"/>
      <c r="O45" s="195"/>
      <c r="P45" s="195"/>
      <c r="Q45" s="164"/>
      <c r="R45" s="164"/>
      <c r="S45" s="164"/>
      <c r="T45" s="165"/>
      <c r="V45" s="218" t="s">
        <v>9</v>
      </c>
      <c r="W45" s="218"/>
      <c r="X45" s="174"/>
      <c r="Y45" s="161"/>
      <c r="Z45" s="161"/>
      <c r="AA45" s="161"/>
    </row>
    <row r="46" spans="2:27" x14ac:dyDescent="0.25">
      <c r="B46" s="163" t="s">
        <v>185</v>
      </c>
      <c r="C46" s="200">
        <f>'Denton Co to Coit'!C19+'Coit to FM 1827 '!C52+Spur_399!C41+'FM 1827 to CR 559'!C31+'CR 559 to County Line'!C31</f>
        <v>320.76119999999997</v>
      </c>
      <c r="D46" s="195"/>
      <c r="E46" s="164"/>
      <c r="F46" s="164"/>
      <c r="G46" s="164"/>
      <c r="H46" s="164"/>
      <c r="I46" s="164"/>
      <c r="J46" s="164"/>
      <c r="K46" s="164"/>
      <c r="L46" s="164" t="s">
        <v>219</v>
      </c>
      <c r="M46" s="201">
        <f>L44+M44</f>
        <v>29</v>
      </c>
      <c r="N46" s="164"/>
      <c r="O46" s="164"/>
      <c r="P46" s="164"/>
      <c r="Q46" s="164"/>
      <c r="R46" s="164"/>
      <c r="S46" s="164"/>
      <c r="T46" s="165"/>
      <c r="V46" s="172" t="e">
        <f>MIN(R33,R44,R66,O73,R11)</f>
        <v>#REF!</v>
      </c>
      <c r="W46" s="172" t="e">
        <f>W49*0.2</f>
        <v>#REF!</v>
      </c>
      <c r="X46" s="161">
        <v>4</v>
      </c>
      <c r="Y46" s="161"/>
      <c r="Z46" s="161"/>
      <c r="AA46" s="161"/>
    </row>
    <row r="47" spans="2:27" x14ac:dyDescent="0.25">
      <c r="B47" s="163" t="s">
        <v>186</v>
      </c>
      <c r="C47" s="200">
        <f>'Denton Co to Coit'!C20+'Coit to FM 1827 '!C53+Spur_399!C42+'FM 1827 to CR 559'!C32+'CR 559 to County Line'!C32</f>
        <v>132.6104</v>
      </c>
      <c r="D47" s="195"/>
      <c r="E47" s="164"/>
      <c r="F47" s="164"/>
      <c r="G47" s="164"/>
      <c r="H47" s="164"/>
      <c r="I47" s="164"/>
      <c r="J47" s="164"/>
      <c r="K47" s="164"/>
      <c r="L47" s="164"/>
      <c r="M47" s="164"/>
      <c r="N47" s="164"/>
      <c r="O47" s="164"/>
      <c r="P47" s="164"/>
      <c r="Q47" s="164"/>
      <c r="R47" s="164"/>
      <c r="S47" s="164"/>
      <c r="T47" s="165"/>
      <c r="V47" s="172" t="e">
        <f>W46</f>
        <v>#REF!</v>
      </c>
      <c r="W47" s="172" t="e">
        <f>V49*0.8</f>
        <v>#REF!</v>
      </c>
      <c r="X47" s="161">
        <v>3</v>
      </c>
      <c r="Y47" s="161" t="s">
        <v>200</v>
      </c>
      <c r="Z47" s="161"/>
      <c r="AA47" s="161"/>
    </row>
    <row r="48" spans="2:27" ht="15.75" thickBot="1" x14ac:dyDescent="0.3">
      <c r="B48" s="213" t="s">
        <v>188</v>
      </c>
      <c r="C48" s="214"/>
      <c r="D48" s="214"/>
      <c r="E48" s="166">
        <f>SUM(C44:C47)</f>
        <v>481.21619999999996</v>
      </c>
      <c r="F48" s="166"/>
      <c r="G48" s="166"/>
      <c r="H48" s="166"/>
      <c r="I48" s="166"/>
      <c r="J48" s="166"/>
      <c r="K48" s="166"/>
      <c r="L48" s="166"/>
      <c r="M48" s="166"/>
      <c r="N48" s="166"/>
      <c r="O48" s="166"/>
      <c r="P48" s="166"/>
      <c r="Q48" s="166"/>
      <c r="R48" s="166"/>
      <c r="S48" s="166"/>
      <c r="T48" s="167"/>
      <c r="V48" s="172" t="e">
        <f>AVERAGE(W49,V46)</f>
        <v>#REF!</v>
      </c>
      <c r="W48" s="172" t="e">
        <f>V49</f>
        <v>#REF!</v>
      </c>
      <c r="X48" s="161">
        <v>2</v>
      </c>
      <c r="Y48" s="161" t="s">
        <v>198</v>
      </c>
      <c r="Z48" s="161"/>
      <c r="AA48" s="161"/>
    </row>
    <row r="49" spans="2:27" ht="15.75" thickBot="1" x14ac:dyDescent="0.3">
      <c r="B49" s="204"/>
      <c r="C49" s="204"/>
      <c r="D49" s="204"/>
      <c r="E49" s="170"/>
      <c r="F49" s="170"/>
      <c r="G49" s="170"/>
      <c r="H49" s="170"/>
      <c r="I49" s="170"/>
      <c r="J49" s="170"/>
      <c r="K49" s="170"/>
      <c r="L49" s="170"/>
      <c r="M49" s="170"/>
      <c r="N49" s="170"/>
      <c r="O49" s="170"/>
      <c r="P49" s="170"/>
      <c r="Q49" s="170"/>
      <c r="R49" s="168"/>
      <c r="S49" s="168"/>
      <c r="T49" s="168"/>
      <c r="V49" s="172" t="e">
        <f>W49*0.9</f>
        <v>#REF!</v>
      </c>
      <c r="W49" s="172" t="e">
        <f>MAX(R33,R44,R66,O73,R11)</f>
        <v>#REF!</v>
      </c>
      <c r="X49" s="161">
        <v>1</v>
      </c>
      <c r="Y49" s="161" t="s">
        <v>199</v>
      </c>
      <c r="Z49" s="161"/>
      <c r="AA49" s="161"/>
    </row>
    <row r="50" spans="2:27" ht="16.5" thickTop="1" thickBot="1" x14ac:dyDescent="0.3">
      <c r="J50"/>
      <c r="N50"/>
    </row>
    <row r="51" spans="2:27" x14ac:dyDescent="0.25">
      <c r="B51" s="215" t="s">
        <v>230</v>
      </c>
      <c r="C51" s="216"/>
      <c r="D51" s="216"/>
      <c r="E51" s="216"/>
      <c r="F51" s="216"/>
      <c r="G51" s="216"/>
      <c r="H51" s="216"/>
      <c r="I51" s="216"/>
      <c r="J51" s="216"/>
      <c r="K51" s="216"/>
      <c r="L51" s="216"/>
      <c r="M51" s="216"/>
      <c r="N51" s="216"/>
      <c r="O51" s="216"/>
      <c r="P51" s="216"/>
      <c r="Q51" s="216"/>
      <c r="R51" s="216"/>
      <c r="S51" s="216"/>
      <c r="T51" s="217"/>
    </row>
    <row r="52" spans="2:27" ht="15" customHeight="1" x14ac:dyDescent="0.25">
      <c r="B52" s="163"/>
      <c r="C52" s="208" t="s">
        <v>177</v>
      </c>
      <c r="D52" s="208"/>
      <c r="E52" s="208"/>
      <c r="F52" s="208"/>
      <c r="G52" s="209" t="s">
        <v>208</v>
      </c>
      <c r="H52" s="209"/>
      <c r="I52" s="209"/>
      <c r="J52" s="192"/>
      <c r="K52" s="209" t="s">
        <v>181</v>
      </c>
      <c r="L52" s="209"/>
      <c r="M52" s="209"/>
      <c r="N52" s="192"/>
      <c r="O52" s="208" t="s">
        <v>192</v>
      </c>
      <c r="P52" s="208"/>
      <c r="Q52" s="208"/>
      <c r="R52" s="210" t="s">
        <v>9</v>
      </c>
      <c r="S52" s="210"/>
      <c r="T52" s="211"/>
    </row>
    <row r="53" spans="2:27" s="161" customFormat="1" x14ac:dyDescent="0.25">
      <c r="B53" s="163"/>
      <c r="C53" s="208"/>
      <c r="D53" s="208"/>
      <c r="E53" s="208"/>
      <c r="F53" s="208"/>
      <c r="G53" s="192" t="s">
        <v>209</v>
      </c>
      <c r="H53" s="192"/>
      <c r="I53" s="192" t="s">
        <v>210</v>
      </c>
      <c r="J53" s="192"/>
      <c r="K53" s="192" t="s">
        <v>209</v>
      </c>
      <c r="L53" s="192" t="s">
        <v>211</v>
      </c>
      <c r="M53" s="192" t="s">
        <v>210</v>
      </c>
      <c r="N53" s="192"/>
      <c r="O53" s="208"/>
      <c r="P53" s="208"/>
      <c r="Q53" s="208"/>
      <c r="R53" s="210"/>
      <c r="S53" s="210"/>
      <c r="T53" s="211"/>
    </row>
    <row r="54" spans="2:27" x14ac:dyDescent="0.25">
      <c r="B54" s="163"/>
      <c r="C54" s="164" t="s">
        <v>183</v>
      </c>
      <c r="D54" s="164"/>
      <c r="E54" s="164"/>
      <c r="F54" s="164"/>
      <c r="G54" s="209" t="s">
        <v>187</v>
      </c>
      <c r="H54" s="209"/>
      <c r="I54" s="209"/>
      <c r="J54" s="192"/>
      <c r="K54" s="209" t="s">
        <v>187</v>
      </c>
      <c r="L54" s="209"/>
      <c r="M54" s="209"/>
      <c r="N54" s="192"/>
      <c r="O54" s="209" t="s">
        <v>183</v>
      </c>
      <c r="P54" s="209"/>
      <c r="Q54" s="209"/>
      <c r="R54" s="209" t="s">
        <v>197</v>
      </c>
      <c r="S54" s="209"/>
      <c r="T54" s="212"/>
    </row>
    <row r="55" spans="2:27" x14ac:dyDescent="0.25">
      <c r="B55" s="163" t="s">
        <v>182</v>
      </c>
      <c r="C55" s="200">
        <f>'Denton Co to Coit'!C17+'Coit to FM 1827 '!C61+Spur_399!C39+'FM 1827 to CR 559'!C29+'CR 559 to County Line'!C29</f>
        <v>26.121700000000004</v>
      </c>
      <c r="D55" s="195"/>
      <c r="E55" s="164"/>
      <c r="F55" s="164"/>
      <c r="G55" s="199">
        <f>'Denton Co to Coit'!G17+'Coit to FM 1827 '!G61+Spur_399!G39+'FM 1827 to CR 559'!G29+'CR 559 to County Line'!G29</f>
        <v>57</v>
      </c>
      <c r="H55" s="164"/>
      <c r="I55" s="199">
        <f>'Denton Co to Coit'!I17+'Coit to FM 1827 '!I61+Spur_399!I39+'FM 1827 to CR 559'!I29+'CR 559 to County Line'!I29</f>
        <v>30</v>
      </c>
      <c r="J55" s="164"/>
      <c r="K55" s="199">
        <f>'Denton Co to Coit'!K17+'Coit to FM 1827 '!K61+Spur_399!K39+'FM 1827 to CR 559'!K29+'CR 559 to County Line'!K29</f>
        <v>16</v>
      </c>
      <c r="L55" s="199">
        <f>'Denton Co to Coit'!L17+'Coit to FM 1827 '!L61+Spur_399!L39+'FM 1827 to CR 559'!L29+'CR 559 to County Line'!L29</f>
        <v>2</v>
      </c>
      <c r="M55" s="199">
        <f>'Denton Co to Coit'!M17+'Coit to FM 1827 '!M61+Spur_399!M39+'FM 1827 to CR 559'!M29+'CR 559 to County Line'!M29</f>
        <v>32</v>
      </c>
      <c r="N55" s="164"/>
      <c r="O55" s="164"/>
      <c r="P55" s="199">
        <f>'Denton Co to Coit'!P17+'Coit to FM 1827 '!P61+Spur_399!P39+'FM 1827 to CR 559'!P29+'CR 559 to County Line'!P29</f>
        <v>236.48289999999997</v>
      </c>
      <c r="Q55" s="164"/>
      <c r="R55" s="171" t="e">
        <f>'Denton Co to Coit'!S61+'Coit to FM 1827 '!S61+Spur_399!S61+'FM 1827 to CR 559'!#REF!+'CR 559 to County Line'!#REF!</f>
        <v>#REF!</v>
      </c>
      <c r="S55" s="164"/>
      <c r="T55" s="165"/>
    </row>
    <row r="56" spans="2:27" x14ac:dyDescent="0.25">
      <c r="B56" s="163" t="s">
        <v>184</v>
      </c>
      <c r="C56" s="200">
        <f>'Denton Co to Coit'!C18+'Coit to FM 1827 '!C62+Spur_399!C40+'FM 1827 to CR 559'!C30+'CR 559 to County Line'!C30</f>
        <v>1.7229000000000001</v>
      </c>
      <c r="D56" s="195"/>
      <c r="E56" s="164"/>
      <c r="F56" s="164"/>
      <c r="G56" s="195"/>
      <c r="H56" s="164"/>
      <c r="I56" s="195"/>
      <c r="J56" s="164"/>
      <c r="K56" s="195"/>
      <c r="L56" s="195"/>
      <c r="M56" s="195"/>
      <c r="N56" s="164"/>
      <c r="O56" s="164"/>
      <c r="P56" s="195"/>
      <c r="Q56" s="164"/>
      <c r="R56" s="164"/>
      <c r="S56" s="164"/>
      <c r="T56" s="165"/>
    </row>
    <row r="57" spans="2:27" x14ac:dyDescent="0.25">
      <c r="B57" s="163" t="s">
        <v>185</v>
      </c>
      <c r="C57" s="200">
        <f>'Denton Co to Coit'!C19+'Coit to FM 1827 '!C63+Spur_399!C41+'FM 1827 to CR 559'!C31+'CR 559 to County Line'!C31</f>
        <v>313.17140000000001</v>
      </c>
      <c r="D57" s="195"/>
      <c r="E57" s="164"/>
      <c r="F57" s="164"/>
      <c r="G57" s="164"/>
      <c r="H57" s="164"/>
      <c r="I57" s="164"/>
      <c r="J57" s="164"/>
      <c r="K57" s="164"/>
      <c r="L57" s="164" t="s">
        <v>219</v>
      </c>
      <c r="M57" s="201">
        <f>L55+M55</f>
        <v>34</v>
      </c>
      <c r="N57" s="164"/>
      <c r="O57" s="164"/>
      <c r="P57" s="164"/>
      <c r="Q57" s="164"/>
      <c r="R57" s="164"/>
      <c r="S57" s="164"/>
      <c r="T57" s="165"/>
    </row>
    <row r="58" spans="2:27" x14ac:dyDescent="0.25">
      <c r="B58" s="163" t="s">
        <v>186</v>
      </c>
      <c r="C58" s="200">
        <f>'Denton Co to Coit'!C20+'Coit to FM 1827 '!C64+Spur_399!C42+'FM 1827 to CR 559'!C32+'CR 559 to County Line'!C32</f>
        <v>132.6189</v>
      </c>
      <c r="D58" s="195"/>
      <c r="E58" s="164"/>
      <c r="F58" s="164"/>
      <c r="G58" s="164"/>
      <c r="H58" s="164"/>
      <c r="I58" s="164"/>
      <c r="J58" s="164"/>
      <c r="K58" s="164"/>
      <c r="L58" s="164"/>
      <c r="M58" s="164"/>
      <c r="N58" s="164"/>
      <c r="O58" s="164"/>
      <c r="P58" s="164"/>
      <c r="Q58" s="164"/>
      <c r="R58" s="164"/>
      <c r="S58" s="164"/>
      <c r="T58" s="165"/>
    </row>
    <row r="59" spans="2:27" ht="15.75" thickBot="1" x14ac:dyDescent="0.3">
      <c r="B59" s="213" t="s">
        <v>188</v>
      </c>
      <c r="C59" s="214"/>
      <c r="D59" s="214"/>
      <c r="E59" s="166">
        <f>SUM(C55:C58)</f>
        <v>473.63490000000002</v>
      </c>
      <c r="F59" s="166"/>
      <c r="G59" s="166"/>
      <c r="H59" s="166"/>
      <c r="I59" s="166"/>
      <c r="J59" s="166"/>
      <c r="K59" s="166"/>
      <c r="L59" s="166"/>
      <c r="M59" s="166"/>
      <c r="N59" s="166"/>
      <c r="O59" s="166"/>
      <c r="P59" s="166"/>
      <c r="Q59" s="166"/>
      <c r="R59" s="166"/>
      <c r="S59" s="166"/>
      <c r="T59" s="167"/>
    </row>
    <row r="60" spans="2:27" ht="15.75" thickBot="1" x14ac:dyDescent="0.3">
      <c r="B60" s="204"/>
      <c r="C60" s="204"/>
      <c r="D60" s="204"/>
      <c r="E60" s="170"/>
      <c r="F60" s="170"/>
      <c r="G60" s="170"/>
      <c r="H60" s="170"/>
      <c r="I60" s="170"/>
      <c r="J60" s="170"/>
      <c r="K60" s="170"/>
      <c r="L60" s="170"/>
      <c r="M60" s="170"/>
      <c r="N60" s="170"/>
      <c r="O60" s="170"/>
      <c r="P60" s="170"/>
      <c r="Q60" s="170"/>
      <c r="R60" s="168"/>
      <c r="S60" s="168"/>
      <c r="T60" s="168"/>
    </row>
    <row r="61" spans="2:27" ht="15.75" thickTop="1" x14ac:dyDescent="0.25">
      <c r="J61"/>
      <c r="N61"/>
    </row>
    <row r="62" spans="2:27" x14ac:dyDescent="0.25">
      <c r="J62"/>
      <c r="N62"/>
    </row>
    <row r="63" spans="2:27" ht="15" customHeight="1" x14ac:dyDescent="0.25">
      <c r="J63"/>
      <c r="N63"/>
    </row>
    <row r="64" spans="2:27" s="161" customFormat="1" x14ac:dyDescent="0.25">
      <c r="B64"/>
      <c r="C64"/>
      <c r="D64"/>
      <c r="E64"/>
      <c r="F64"/>
      <c r="G64"/>
      <c r="H64"/>
      <c r="I64"/>
      <c r="J64"/>
      <c r="K64"/>
      <c r="L64"/>
      <c r="M64"/>
      <c r="N64"/>
      <c r="O64"/>
      <c r="P64"/>
      <c r="Q64"/>
      <c r="R64"/>
      <c r="S64"/>
      <c r="T64"/>
    </row>
    <row r="65" spans="10:14" x14ac:dyDescent="0.25">
      <c r="J65"/>
      <c r="N65"/>
    </row>
    <row r="66" spans="10:14" x14ac:dyDescent="0.25">
      <c r="J66"/>
      <c r="N66"/>
    </row>
    <row r="67" spans="10:14" x14ac:dyDescent="0.25">
      <c r="J67"/>
      <c r="N67"/>
    </row>
    <row r="68" spans="10:14" x14ac:dyDescent="0.25">
      <c r="J68"/>
      <c r="N68"/>
    </row>
    <row r="69" spans="10:14" x14ac:dyDescent="0.25">
      <c r="J69"/>
      <c r="N69"/>
    </row>
    <row r="70" spans="10:14" x14ac:dyDescent="0.25">
      <c r="J70"/>
      <c r="N70"/>
    </row>
    <row r="71" spans="10:14" x14ac:dyDescent="0.25">
      <c r="J71"/>
      <c r="N71"/>
    </row>
    <row r="72" spans="10:14" x14ac:dyDescent="0.25">
      <c r="J72"/>
      <c r="N72"/>
    </row>
  </sheetData>
  <mergeCells count="73">
    <mergeCell ref="B60:D60"/>
    <mergeCell ref="G54:I54"/>
    <mergeCell ref="K54:M54"/>
    <mergeCell ref="O54:Q54"/>
    <mergeCell ref="R54:T54"/>
    <mergeCell ref="B59:D59"/>
    <mergeCell ref="B51:T51"/>
    <mergeCell ref="C52:F53"/>
    <mergeCell ref="G52:I52"/>
    <mergeCell ref="K52:M52"/>
    <mergeCell ref="O52:Q53"/>
    <mergeCell ref="R52:T53"/>
    <mergeCell ref="V45:W45"/>
    <mergeCell ref="C8:F9"/>
    <mergeCell ref="O8:Q9"/>
    <mergeCell ref="R8:T9"/>
    <mergeCell ref="O30:Q31"/>
    <mergeCell ref="R30:T31"/>
    <mergeCell ref="B37:D37"/>
    <mergeCell ref="B15:D15"/>
    <mergeCell ref="G30:I30"/>
    <mergeCell ref="K30:M30"/>
    <mergeCell ref="G8:I8"/>
    <mergeCell ref="G10:I10"/>
    <mergeCell ref="C30:F31"/>
    <mergeCell ref="V28:X28"/>
    <mergeCell ref="B38:D38"/>
    <mergeCell ref="R43:T43"/>
    <mergeCell ref="C3:F3"/>
    <mergeCell ref="G3:I3"/>
    <mergeCell ref="K3:M3"/>
    <mergeCell ref="O3:Q3"/>
    <mergeCell ref="B2:T2"/>
    <mergeCell ref="R3:T3"/>
    <mergeCell ref="B4:D4"/>
    <mergeCell ref="V9:X9"/>
    <mergeCell ref="V21:X21"/>
    <mergeCell ref="B7:T7"/>
    <mergeCell ref="B29:T29"/>
    <mergeCell ref="O10:Q10"/>
    <mergeCell ref="B16:D16"/>
    <mergeCell ref="R10:T10"/>
    <mergeCell ref="B5:D5"/>
    <mergeCell ref="K8:M8"/>
    <mergeCell ref="K10:M10"/>
    <mergeCell ref="G32:I32"/>
    <mergeCell ref="K32:M32"/>
    <mergeCell ref="O32:Q32"/>
    <mergeCell ref="V15:W15"/>
    <mergeCell ref="R32:T32"/>
    <mergeCell ref="B48:D48"/>
    <mergeCell ref="B40:T40"/>
    <mergeCell ref="C41:F42"/>
    <mergeCell ref="G41:I41"/>
    <mergeCell ref="K41:M41"/>
    <mergeCell ref="O41:Q42"/>
    <mergeCell ref="R41:T42"/>
    <mergeCell ref="B49:D49"/>
    <mergeCell ref="B18:T18"/>
    <mergeCell ref="C19:F20"/>
    <mergeCell ref="G19:I19"/>
    <mergeCell ref="K19:M19"/>
    <mergeCell ref="O19:Q20"/>
    <mergeCell ref="R19:T20"/>
    <mergeCell ref="G21:I21"/>
    <mergeCell ref="K21:M21"/>
    <mergeCell ref="O21:Q21"/>
    <mergeCell ref="R21:T21"/>
    <mergeCell ref="B26:D26"/>
    <mergeCell ref="B27:D27"/>
    <mergeCell ref="G43:I43"/>
    <mergeCell ref="K43:M43"/>
    <mergeCell ref="O43:Q43"/>
  </mergeCells>
  <pageMargins left="0.25" right="0.25" top="0.75" bottom="0.75" header="0.3" footer="0.3"/>
  <pageSetup paperSize="3" scale="9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FEFBA-BA83-4C5A-912D-059336B35998}">
  <sheetPr>
    <tabColor theme="5"/>
  </sheetPr>
  <dimension ref="B1:Y79"/>
  <sheetViews>
    <sheetView workbookViewId="0"/>
  </sheetViews>
  <sheetFormatPr defaultColWidth="8.85546875" defaultRowHeight="15" x14ac:dyDescent="0.25"/>
  <cols>
    <col min="1" max="1" width="8.85546875" style="161"/>
    <col min="2" max="2" width="10.42578125" style="161" bestFit="1" customWidth="1"/>
    <col min="3" max="8" width="8.85546875" style="161"/>
    <col min="9" max="9" width="19.140625" style="161" bestFit="1" customWidth="1"/>
    <col min="10" max="10" width="8.7109375" style="161" customWidth="1"/>
    <col min="11" max="11" width="9.28515625" style="161" bestFit="1" customWidth="1"/>
    <col min="12" max="12" width="21" style="161" bestFit="1" customWidth="1"/>
    <col min="13" max="13" width="25.140625" style="161" bestFit="1" customWidth="1"/>
    <col min="14" max="14" width="23.28515625" style="161" bestFit="1" customWidth="1"/>
    <col min="15" max="17" width="8.85546875" style="161"/>
    <col min="18" max="19" width="18" style="161" bestFit="1" customWidth="1"/>
    <col min="20" max="20" width="11" style="161" customWidth="1"/>
    <col min="21" max="21" width="8.85546875" style="161"/>
    <col min="22" max="23" width="15.28515625" style="161" bestFit="1" customWidth="1"/>
    <col min="24" max="16384" width="8.85546875" style="161"/>
  </cols>
  <sheetData>
    <row r="1" spans="2:25" ht="15.75" thickBot="1" x14ac:dyDescent="0.3"/>
    <row r="2" spans="2:25" hidden="1" x14ac:dyDescent="0.25">
      <c r="C2" s="222" t="s">
        <v>204</v>
      </c>
      <c r="D2" s="222"/>
      <c r="E2" s="222"/>
      <c r="F2" s="222"/>
      <c r="G2" s="222"/>
      <c r="H2" s="222"/>
      <c r="I2" s="222"/>
      <c r="J2" s="222"/>
      <c r="K2" s="222"/>
      <c r="L2" s="222"/>
      <c r="M2" s="222"/>
      <c r="N2" s="222"/>
      <c r="O2" s="222"/>
      <c r="P2" s="222"/>
      <c r="Q2" s="222"/>
      <c r="R2" s="222"/>
      <c r="S2" s="222"/>
      <c r="T2" s="222"/>
    </row>
    <row r="3" spans="2:25" hidden="1" x14ac:dyDescent="0.25">
      <c r="C3" s="223"/>
      <c r="D3" s="225" t="s">
        <v>205</v>
      </c>
      <c r="E3" s="226"/>
      <c r="F3" s="226"/>
      <c r="G3" s="227"/>
      <c r="H3" s="231" t="s">
        <v>215</v>
      </c>
      <c r="I3" s="232"/>
      <c r="J3" s="232"/>
      <c r="K3" s="233"/>
      <c r="L3" s="231" t="s">
        <v>181</v>
      </c>
      <c r="M3" s="232"/>
      <c r="N3" s="233"/>
      <c r="O3" s="223"/>
      <c r="P3" s="225" t="s">
        <v>207</v>
      </c>
      <c r="Q3" s="226"/>
      <c r="R3" s="227"/>
      <c r="S3" s="225" t="s">
        <v>206</v>
      </c>
      <c r="T3" s="227"/>
    </row>
    <row r="4" spans="2:25" hidden="1" x14ac:dyDescent="0.25">
      <c r="C4" s="224"/>
      <c r="D4" s="228"/>
      <c r="E4" s="229"/>
      <c r="F4" s="229"/>
      <c r="G4" s="230"/>
      <c r="H4" s="234" t="s">
        <v>212</v>
      </c>
      <c r="I4" s="235"/>
      <c r="J4" s="234" t="s">
        <v>216</v>
      </c>
      <c r="K4" s="235"/>
      <c r="L4" s="182" t="s">
        <v>212</v>
      </c>
      <c r="M4" s="177" t="s">
        <v>213</v>
      </c>
      <c r="N4" s="178" t="s">
        <v>214</v>
      </c>
      <c r="O4" s="224"/>
      <c r="P4" s="228"/>
      <c r="Q4" s="229"/>
      <c r="R4" s="230"/>
      <c r="S4" s="228"/>
      <c r="T4" s="230"/>
    </row>
    <row r="5" spans="2:25" hidden="1" x14ac:dyDescent="0.25">
      <c r="C5" s="162" t="s">
        <v>203</v>
      </c>
      <c r="D5" s="236">
        <f>E21</f>
        <v>5.6055000000000001</v>
      </c>
      <c r="E5" s="237"/>
      <c r="F5" s="237"/>
      <c r="G5" s="238"/>
      <c r="H5" s="239">
        <f>G17</f>
        <v>0</v>
      </c>
      <c r="I5" s="240"/>
      <c r="J5" s="239">
        <f>I17</f>
        <v>0</v>
      </c>
      <c r="K5" s="240"/>
      <c r="L5" s="183">
        <f>K17</f>
        <v>3</v>
      </c>
      <c r="M5" s="183">
        <f>L17</f>
        <v>1</v>
      </c>
      <c r="N5" s="183">
        <f>M17</f>
        <v>1</v>
      </c>
      <c r="O5" s="176"/>
      <c r="P5" s="241" t="e">
        <f>#REF!</f>
        <v>#REF!</v>
      </c>
      <c r="Q5" s="241"/>
      <c r="R5" s="241"/>
      <c r="S5" s="242">
        <f>S17</f>
        <v>0</v>
      </c>
      <c r="T5" s="243"/>
    </row>
    <row r="6" spans="2:25" hidden="1" x14ac:dyDescent="0.25">
      <c r="C6" s="162" t="s">
        <v>202</v>
      </c>
      <c r="D6" s="236">
        <f>E43</f>
        <v>0</v>
      </c>
      <c r="E6" s="237"/>
      <c r="F6" s="237"/>
      <c r="G6" s="238"/>
      <c r="H6" s="239">
        <f>G39</f>
        <v>0</v>
      </c>
      <c r="I6" s="240"/>
      <c r="J6" s="239">
        <f>I39</f>
        <v>0</v>
      </c>
      <c r="K6" s="240"/>
      <c r="L6" s="183">
        <f>K39</f>
        <v>0</v>
      </c>
      <c r="M6" s="183">
        <f>L39</f>
        <v>0</v>
      </c>
      <c r="N6" s="183">
        <f>M39</f>
        <v>0</v>
      </c>
      <c r="O6" s="176"/>
      <c r="P6" s="241">
        <f>P39</f>
        <v>0</v>
      </c>
      <c r="Q6" s="241"/>
      <c r="R6" s="241"/>
      <c r="S6" s="242">
        <f>S39</f>
        <v>0</v>
      </c>
      <c r="T6" s="243"/>
    </row>
    <row r="7" spans="2:25" ht="15.75" hidden="1" thickBot="1" x14ac:dyDescent="0.3"/>
    <row r="8" spans="2:25" x14ac:dyDescent="0.25">
      <c r="B8" s="219" t="s">
        <v>90</v>
      </c>
      <c r="C8" s="220"/>
      <c r="D8" s="220"/>
      <c r="E8" s="220"/>
      <c r="F8" s="220"/>
      <c r="G8" s="220"/>
      <c r="H8" s="220"/>
      <c r="I8" s="220"/>
      <c r="J8" s="220"/>
      <c r="K8" s="220"/>
      <c r="L8" s="220"/>
      <c r="M8" s="220"/>
      <c r="N8" s="220"/>
      <c r="O8" s="220"/>
      <c r="P8" s="220"/>
      <c r="Q8" s="220"/>
      <c r="R8" s="220"/>
      <c r="S8" s="220"/>
      <c r="T8" s="221"/>
    </row>
    <row r="9" spans="2:25" x14ac:dyDescent="0.25">
      <c r="B9" s="163"/>
      <c r="C9" s="209" t="s">
        <v>177</v>
      </c>
      <c r="D9" s="209"/>
      <c r="E9" s="209"/>
      <c r="F9" s="209"/>
      <c r="G9" s="209" t="s">
        <v>180</v>
      </c>
      <c r="H9" s="209"/>
      <c r="I9" s="209"/>
      <c r="J9" s="181"/>
      <c r="K9" s="209" t="s">
        <v>181</v>
      </c>
      <c r="L9" s="209"/>
      <c r="M9" s="209"/>
      <c r="N9" s="181"/>
      <c r="O9" s="209" t="s">
        <v>179</v>
      </c>
      <c r="P9" s="209"/>
      <c r="Q9" s="209"/>
      <c r="R9" s="209" t="s">
        <v>9</v>
      </c>
      <c r="S9" s="209"/>
      <c r="T9" s="212"/>
    </row>
    <row r="10" spans="2:25" ht="15.75" thickBot="1" x14ac:dyDescent="0.3">
      <c r="B10" s="213" t="s">
        <v>188</v>
      </c>
      <c r="C10" s="214"/>
      <c r="D10" s="214"/>
      <c r="E10" s="169">
        <v>0</v>
      </c>
      <c r="F10" s="169"/>
      <c r="G10" s="169">
        <v>0</v>
      </c>
      <c r="H10" s="169"/>
      <c r="I10" s="169"/>
      <c r="J10" s="169"/>
      <c r="K10" s="169">
        <v>0</v>
      </c>
      <c r="L10" s="169"/>
      <c r="M10" s="169"/>
      <c r="N10" s="169"/>
      <c r="O10" s="169">
        <v>0</v>
      </c>
      <c r="P10" s="169"/>
      <c r="Q10" s="169"/>
      <c r="R10" s="169">
        <v>0</v>
      </c>
      <c r="S10" s="169"/>
      <c r="T10" s="156"/>
    </row>
    <row r="11" spans="2:25" ht="15.75" thickBot="1" x14ac:dyDescent="0.3">
      <c r="B11" s="204" t="s">
        <v>189</v>
      </c>
      <c r="C11" s="204"/>
      <c r="D11" s="204"/>
      <c r="E11" s="170">
        <v>4</v>
      </c>
      <c r="F11" s="170"/>
      <c r="G11" s="170">
        <v>4</v>
      </c>
      <c r="H11" s="170"/>
      <c r="I11" s="170"/>
      <c r="J11" s="170"/>
      <c r="K11" s="170">
        <v>4</v>
      </c>
      <c r="L11" s="170"/>
      <c r="M11" s="170"/>
      <c r="N11" s="170"/>
      <c r="O11" s="170">
        <v>4</v>
      </c>
      <c r="P11" s="170"/>
      <c r="Q11" s="170"/>
      <c r="R11" s="170">
        <v>4</v>
      </c>
      <c r="S11" s="170"/>
      <c r="T11" s="170"/>
    </row>
    <row r="12" spans="2:25" ht="16.5" thickTop="1" thickBot="1" x14ac:dyDescent="0.3"/>
    <row r="13" spans="2:25" x14ac:dyDescent="0.25">
      <c r="B13" s="205" t="s">
        <v>203</v>
      </c>
      <c r="C13" s="206"/>
      <c r="D13" s="206"/>
      <c r="E13" s="206"/>
      <c r="F13" s="206"/>
      <c r="G13" s="206"/>
      <c r="H13" s="206"/>
      <c r="I13" s="206"/>
      <c r="J13" s="206"/>
      <c r="K13" s="206"/>
      <c r="L13" s="206"/>
      <c r="M13" s="206"/>
      <c r="N13" s="206"/>
      <c r="O13" s="206"/>
      <c r="P13" s="206"/>
      <c r="Q13" s="206"/>
      <c r="R13" s="206"/>
      <c r="S13" s="206"/>
      <c r="T13" s="207"/>
    </row>
    <row r="14" spans="2:25" x14ac:dyDescent="0.25">
      <c r="B14" s="163"/>
      <c r="C14" s="208" t="s">
        <v>177</v>
      </c>
      <c r="D14" s="208"/>
      <c r="E14" s="208"/>
      <c r="F14" s="208"/>
      <c r="G14" s="209" t="s">
        <v>208</v>
      </c>
      <c r="H14" s="209"/>
      <c r="I14" s="209"/>
      <c r="J14" s="181"/>
      <c r="K14" s="209" t="s">
        <v>181</v>
      </c>
      <c r="L14" s="209"/>
      <c r="M14" s="209"/>
      <c r="N14" s="181"/>
      <c r="O14" s="208" t="s">
        <v>192</v>
      </c>
      <c r="P14" s="208"/>
      <c r="Q14" s="208"/>
      <c r="R14" s="210" t="s">
        <v>9</v>
      </c>
      <c r="S14" s="210"/>
      <c r="T14" s="211"/>
      <c r="V14" s="218" t="s">
        <v>191</v>
      </c>
      <c r="W14" s="218"/>
      <c r="X14" s="218"/>
    </row>
    <row r="15" spans="2:25" x14ac:dyDescent="0.25">
      <c r="B15" s="163"/>
      <c r="C15" s="208"/>
      <c r="D15" s="208"/>
      <c r="E15" s="208"/>
      <c r="F15" s="208"/>
      <c r="G15" s="181" t="s">
        <v>209</v>
      </c>
      <c r="H15" s="181"/>
      <c r="I15" s="181" t="s">
        <v>210</v>
      </c>
      <c r="J15" s="181"/>
      <c r="K15" s="181" t="s">
        <v>209</v>
      </c>
      <c r="L15" s="181" t="s">
        <v>211</v>
      </c>
      <c r="M15" s="181" t="s">
        <v>210</v>
      </c>
      <c r="N15" s="181"/>
      <c r="O15" s="208"/>
      <c r="P15" s="208"/>
      <c r="Q15" s="208"/>
      <c r="R15" s="210"/>
      <c r="S15" s="210"/>
      <c r="T15" s="211"/>
      <c r="V15" s="161">
        <f>MIN(E21,E43,E54,E76,E10)</f>
        <v>0</v>
      </c>
      <c r="W15" s="161">
        <f>W18*0.15</f>
        <v>0.84082500000000004</v>
      </c>
      <c r="X15" s="161">
        <v>4</v>
      </c>
      <c r="Y15" s="161" t="s">
        <v>193</v>
      </c>
    </row>
    <row r="16" spans="2:25" x14ac:dyDescent="0.25">
      <c r="B16" s="163"/>
      <c r="C16" s="164" t="s">
        <v>183</v>
      </c>
      <c r="D16" s="164"/>
      <c r="E16" s="164"/>
      <c r="F16" s="164"/>
      <c r="G16" s="209" t="s">
        <v>187</v>
      </c>
      <c r="H16" s="209"/>
      <c r="I16" s="209"/>
      <c r="J16" s="181"/>
      <c r="K16" s="209" t="s">
        <v>187</v>
      </c>
      <c r="L16" s="209"/>
      <c r="M16" s="209"/>
      <c r="N16" s="181"/>
      <c r="O16" s="209" t="s">
        <v>183</v>
      </c>
      <c r="P16" s="209"/>
      <c r="Q16" s="209"/>
      <c r="R16" s="209" t="s">
        <v>197</v>
      </c>
      <c r="S16" s="209"/>
      <c r="T16" s="212"/>
      <c r="V16" s="161">
        <f>W15</f>
        <v>0.84082500000000004</v>
      </c>
      <c r="W16" s="161">
        <f>AVERAGE(W18,V15)</f>
        <v>2.8027500000000001</v>
      </c>
      <c r="X16" s="161">
        <v>3</v>
      </c>
    </row>
    <row r="17" spans="2:25" x14ac:dyDescent="0.25">
      <c r="B17" s="163" t="s">
        <v>182</v>
      </c>
      <c r="C17" s="193">
        <v>0</v>
      </c>
      <c r="D17" s="195"/>
      <c r="E17" s="164"/>
      <c r="F17" s="164"/>
      <c r="G17" s="193">
        <v>0</v>
      </c>
      <c r="H17" s="164"/>
      <c r="I17" s="193">
        <v>0</v>
      </c>
      <c r="J17" s="164"/>
      <c r="K17" s="193">
        <v>3</v>
      </c>
      <c r="L17" s="193">
        <v>1</v>
      </c>
      <c r="M17" s="193">
        <v>1</v>
      </c>
      <c r="N17" s="164"/>
      <c r="O17" s="164"/>
      <c r="P17" s="193">
        <v>11.8851</v>
      </c>
      <c r="Q17" s="164"/>
      <c r="R17" s="171" t="s">
        <v>243</v>
      </c>
      <c r="S17" s="164"/>
      <c r="T17" s="165"/>
      <c r="V17" s="161">
        <f>AVERAGE(W18,V15)</f>
        <v>2.8027500000000001</v>
      </c>
      <c r="W17" s="161">
        <f>V18</f>
        <v>4.7646750000000004</v>
      </c>
      <c r="X17" s="161">
        <v>2</v>
      </c>
    </row>
    <row r="18" spans="2:25" x14ac:dyDescent="0.25">
      <c r="B18" s="163" t="s">
        <v>184</v>
      </c>
      <c r="C18" s="193">
        <v>0</v>
      </c>
      <c r="D18" s="195"/>
      <c r="E18" s="164"/>
      <c r="F18" s="164"/>
      <c r="G18" s="244"/>
      <c r="H18" s="244"/>
      <c r="I18" s="244"/>
      <c r="J18" s="195"/>
      <c r="K18" s="244"/>
      <c r="L18" s="244"/>
      <c r="M18" s="244"/>
      <c r="N18" s="164"/>
      <c r="O18" s="164"/>
      <c r="P18" s="198"/>
      <c r="Q18" s="164"/>
      <c r="R18" s="164"/>
      <c r="S18" s="164"/>
      <c r="T18" s="165"/>
      <c r="V18" s="161">
        <f>W18*0.85</f>
        <v>4.7646750000000004</v>
      </c>
      <c r="W18" s="161">
        <f>MAX(E21,E43,E54,E76)</f>
        <v>5.6055000000000001</v>
      </c>
      <c r="X18" s="161">
        <v>1</v>
      </c>
      <c r="Y18" s="161" t="s">
        <v>194</v>
      </c>
    </row>
    <row r="19" spans="2:25" x14ac:dyDescent="0.25">
      <c r="B19" s="163" t="s">
        <v>185</v>
      </c>
      <c r="C19" s="194">
        <v>5.6055000000000001</v>
      </c>
      <c r="D19" s="195"/>
      <c r="E19" s="164"/>
      <c r="F19" s="164"/>
      <c r="H19" s="164"/>
      <c r="I19" s="164"/>
      <c r="J19" s="164"/>
      <c r="K19" s="164"/>
      <c r="L19" s="164"/>
      <c r="M19" s="164"/>
      <c r="N19" s="164"/>
      <c r="O19" s="164"/>
      <c r="P19" s="164"/>
      <c r="Q19" s="164"/>
      <c r="R19" s="164"/>
      <c r="S19" s="164"/>
      <c r="T19" s="165"/>
    </row>
    <row r="20" spans="2:25" x14ac:dyDescent="0.25">
      <c r="B20" s="163" t="s">
        <v>186</v>
      </c>
      <c r="C20" s="193">
        <v>0</v>
      </c>
      <c r="D20" s="195"/>
      <c r="E20" s="164"/>
      <c r="F20" s="164"/>
      <c r="G20" s="164"/>
      <c r="H20" s="164"/>
      <c r="I20" s="164"/>
      <c r="J20" s="164"/>
      <c r="K20" s="164"/>
      <c r="L20" s="164"/>
      <c r="M20" s="164"/>
      <c r="N20" s="164"/>
      <c r="O20" s="164"/>
      <c r="P20" s="164"/>
      <c r="Q20" s="164"/>
      <c r="R20" s="164"/>
      <c r="S20" s="164"/>
      <c r="T20" s="165"/>
      <c r="V20" s="218" t="s">
        <v>190</v>
      </c>
      <c r="W20" s="218"/>
      <c r="X20" s="218"/>
    </row>
    <row r="21" spans="2:25" ht="15.75" thickBot="1" x14ac:dyDescent="0.3">
      <c r="B21" s="213" t="s">
        <v>188</v>
      </c>
      <c r="C21" s="214"/>
      <c r="D21" s="214"/>
      <c r="E21" s="166">
        <f>SUM(C17:C20)</f>
        <v>5.6055000000000001</v>
      </c>
      <c r="F21" s="166"/>
      <c r="G21" s="166"/>
      <c r="H21" s="166"/>
      <c r="I21" s="166"/>
      <c r="J21" s="166"/>
      <c r="K21" s="166"/>
      <c r="L21" s="166"/>
      <c r="M21" s="166"/>
      <c r="N21" s="166"/>
      <c r="O21" s="166"/>
      <c r="P21" s="166"/>
      <c r="Q21" s="166"/>
      <c r="R21" s="166"/>
      <c r="S21" s="166"/>
      <c r="T21" s="167"/>
      <c r="V21" s="161">
        <f>MIN(G17,G39,G50,G72,G10)</f>
        <v>0</v>
      </c>
      <c r="W21" s="161">
        <f>W35*0.15</f>
        <v>0</v>
      </c>
      <c r="X21" s="161">
        <v>4</v>
      </c>
      <c r="Y21" s="161" t="s">
        <v>193</v>
      </c>
    </row>
    <row r="22" spans="2:25" ht="15.75" thickBot="1" x14ac:dyDescent="0.3">
      <c r="B22" s="204" t="s">
        <v>189</v>
      </c>
      <c r="C22" s="204"/>
      <c r="D22" s="204"/>
      <c r="E22" s="170">
        <f>IF(E21&lt;$W$15,$X$15,IF(E21&lt;$W$16,$X$16,IF(E21&lt;$W$17,$X$17,$X$18)))</f>
        <v>1</v>
      </c>
      <c r="F22" s="170"/>
      <c r="G22" s="170">
        <f>IF(G17&lt;$W$21,$X$21,IF(G17&lt;$W$22,$X$22,IF(G17&lt;$W$23,$X$23,$X$35)))</f>
        <v>1</v>
      </c>
      <c r="H22" s="170"/>
      <c r="I22" s="170"/>
      <c r="J22" s="170"/>
      <c r="K22" s="170">
        <f>IF(K17&lt;$W$38,$X$38,IF(K17&lt;$W$39,$X$39,IF(K17&lt;$W$40,$X$40,$X$41)))</f>
        <v>1</v>
      </c>
      <c r="L22" s="170"/>
      <c r="M22" s="170"/>
      <c r="N22" s="170"/>
      <c r="O22" s="170">
        <f>IF(O17&lt;$W$44,$X$44,IF(O17&lt;$W$45,$X$45,IF(O17&lt;$W$46,$X$46,$X$47)))</f>
        <v>0</v>
      </c>
      <c r="P22" s="170"/>
      <c r="Q22" s="170"/>
      <c r="R22" s="168">
        <f>IF(R17&lt;$W$52,$X$52,IF(R17&lt;$W$53,$X$53,IF(R17&lt;$W$54,$X$54,$X$55)))</f>
        <v>0</v>
      </c>
      <c r="S22" s="168"/>
      <c r="T22" s="168"/>
      <c r="V22" s="161">
        <f>W21</f>
        <v>0</v>
      </c>
      <c r="W22" s="161">
        <f>AVERAGE(W35,V21)</f>
        <v>0</v>
      </c>
      <c r="X22" s="161">
        <v>3</v>
      </c>
    </row>
    <row r="23" spans="2:25" ht="15.75" thickTop="1" x14ac:dyDescent="0.25">
      <c r="R23" s="164"/>
      <c r="S23" s="164"/>
      <c r="T23" s="164"/>
      <c r="V23" s="161">
        <f>AVERAGE(W35,V21)</f>
        <v>0</v>
      </c>
      <c r="W23" s="161">
        <f>V35</f>
        <v>0</v>
      </c>
      <c r="X23" s="161">
        <v>2</v>
      </c>
    </row>
    <row r="24" spans="2:25" x14ac:dyDescent="0.25">
      <c r="B24"/>
      <c r="C24"/>
      <c r="D24"/>
      <c r="E24"/>
      <c r="F24"/>
      <c r="G24"/>
      <c r="H24"/>
      <c r="I24"/>
      <c r="J24"/>
      <c r="K24"/>
      <c r="L24"/>
      <c r="M24"/>
      <c r="N24"/>
      <c r="O24"/>
      <c r="P24"/>
      <c r="Q24"/>
      <c r="R24"/>
      <c r="S24"/>
      <c r="T24"/>
    </row>
    <row r="25" spans="2:25" x14ac:dyDescent="0.25">
      <c r="B25"/>
      <c r="C25"/>
      <c r="D25"/>
      <c r="E25"/>
      <c r="F25"/>
      <c r="G25"/>
      <c r="H25"/>
      <c r="I25"/>
      <c r="J25"/>
      <c r="K25"/>
      <c r="L25"/>
      <c r="M25"/>
      <c r="N25"/>
      <c r="O25"/>
      <c r="P25"/>
      <c r="Q25"/>
      <c r="R25"/>
      <c r="S25"/>
      <c r="T25"/>
    </row>
    <row r="26" spans="2:25" x14ac:dyDescent="0.25">
      <c r="B26"/>
      <c r="C26"/>
      <c r="D26"/>
      <c r="E26"/>
      <c r="F26"/>
      <c r="G26"/>
      <c r="H26"/>
      <c r="I26"/>
      <c r="J26"/>
      <c r="K26"/>
      <c r="L26"/>
      <c r="M26"/>
      <c r="N26"/>
      <c r="O26"/>
      <c r="P26"/>
      <c r="Q26"/>
      <c r="R26"/>
      <c r="S26"/>
      <c r="T26"/>
    </row>
    <row r="27" spans="2:25" x14ac:dyDescent="0.25">
      <c r="B27"/>
      <c r="C27"/>
      <c r="D27"/>
      <c r="E27"/>
      <c r="F27"/>
      <c r="G27"/>
      <c r="H27"/>
      <c r="I27"/>
      <c r="J27"/>
      <c r="K27"/>
      <c r="L27"/>
      <c r="M27"/>
      <c r="N27"/>
      <c r="O27"/>
      <c r="P27"/>
      <c r="Q27"/>
      <c r="R27"/>
      <c r="S27"/>
      <c r="T27"/>
    </row>
    <row r="28" spans="2:25" x14ac:dyDescent="0.25">
      <c r="B28"/>
      <c r="C28"/>
      <c r="D28"/>
      <c r="E28"/>
      <c r="F28"/>
      <c r="G28"/>
      <c r="H28"/>
      <c r="I28"/>
      <c r="J28"/>
      <c r="K28"/>
      <c r="L28"/>
      <c r="M28"/>
      <c r="N28"/>
      <c r="O28"/>
      <c r="P28"/>
      <c r="Q28"/>
      <c r="R28"/>
      <c r="S28"/>
      <c r="T28"/>
    </row>
    <row r="29" spans="2:25" x14ac:dyDescent="0.25">
      <c r="B29"/>
      <c r="C29"/>
      <c r="D29"/>
      <c r="E29"/>
      <c r="F29"/>
      <c r="G29"/>
      <c r="H29"/>
      <c r="I29"/>
      <c r="J29"/>
      <c r="K29"/>
      <c r="L29"/>
      <c r="M29"/>
      <c r="N29"/>
      <c r="O29"/>
      <c r="P29"/>
      <c r="Q29"/>
      <c r="R29"/>
      <c r="S29"/>
      <c r="T29"/>
    </row>
    <row r="30" spans="2:25" x14ac:dyDescent="0.25">
      <c r="B30"/>
      <c r="C30"/>
      <c r="D30"/>
      <c r="E30"/>
      <c r="F30"/>
      <c r="G30"/>
      <c r="H30"/>
      <c r="I30"/>
      <c r="J30"/>
      <c r="K30"/>
      <c r="L30"/>
      <c r="M30"/>
      <c r="N30"/>
      <c r="O30"/>
      <c r="P30"/>
      <c r="Q30"/>
      <c r="R30"/>
      <c r="S30"/>
      <c r="T30"/>
    </row>
    <row r="31" spans="2:25" x14ac:dyDescent="0.25">
      <c r="B31"/>
      <c r="C31"/>
      <c r="D31"/>
      <c r="E31"/>
      <c r="F31"/>
      <c r="G31"/>
      <c r="H31"/>
      <c r="I31"/>
      <c r="J31"/>
      <c r="K31"/>
      <c r="L31"/>
      <c r="M31"/>
      <c r="N31"/>
      <c r="O31"/>
      <c r="P31"/>
      <c r="Q31"/>
      <c r="R31"/>
      <c r="S31"/>
      <c r="T31"/>
    </row>
    <row r="32" spans="2:25" x14ac:dyDescent="0.25">
      <c r="B32"/>
      <c r="C32"/>
      <c r="D32"/>
      <c r="E32"/>
      <c r="F32"/>
      <c r="G32"/>
      <c r="H32"/>
      <c r="I32"/>
      <c r="J32"/>
      <c r="K32"/>
      <c r="L32"/>
      <c r="M32"/>
      <c r="N32"/>
      <c r="O32"/>
      <c r="P32"/>
      <c r="Q32"/>
      <c r="R32"/>
      <c r="S32"/>
      <c r="T32"/>
    </row>
    <row r="33" spans="2:25" x14ac:dyDescent="0.25">
      <c r="B33"/>
      <c r="C33"/>
      <c r="D33"/>
      <c r="E33"/>
      <c r="F33"/>
      <c r="G33"/>
      <c r="H33"/>
      <c r="I33"/>
      <c r="J33"/>
      <c r="K33"/>
      <c r="L33"/>
      <c r="M33"/>
      <c r="N33"/>
      <c r="O33"/>
      <c r="P33"/>
      <c r="Q33"/>
      <c r="R33"/>
      <c r="S33"/>
      <c r="T33"/>
    </row>
    <row r="34" spans="2:25" x14ac:dyDescent="0.25">
      <c r="B34"/>
      <c r="C34"/>
      <c r="D34"/>
      <c r="E34"/>
      <c r="F34"/>
      <c r="G34"/>
      <c r="H34"/>
      <c r="I34"/>
      <c r="J34"/>
      <c r="K34"/>
      <c r="L34"/>
      <c r="M34"/>
      <c r="N34"/>
      <c r="O34"/>
      <c r="P34"/>
      <c r="Q34"/>
      <c r="R34"/>
      <c r="S34"/>
      <c r="T34"/>
    </row>
    <row r="35" spans="2:25" x14ac:dyDescent="0.25">
      <c r="B35"/>
      <c r="C35"/>
      <c r="D35"/>
      <c r="E35"/>
      <c r="F35"/>
      <c r="G35"/>
      <c r="H35"/>
      <c r="I35"/>
      <c r="J35"/>
      <c r="K35"/>
      <c r="L35"/>
      <c r="M35"/>
      <c r="N35"/>
      <c r="O35"/>
      <c r="P35"/>
      <c r="Q35"/>
      <c r="R35"/>
      <c r="S35"/>
      <c r="T35"/>
      <c r="V35" s="161">
        <f>W35*0.85</f>
        <v>0</v>
      </c>
      <c r="W35" s="161">
        <f>MAX(G17,G39,G50,G72,G10)</f>
        <v>0</v>
      </c>
      <c r="X35" s="161">
        <v>1</v>
      </c>
      <c r="Y35" s="161" t="s">
        <v>194</v>
      </c>
    </row>
    <row r="36" spans="2:25" x14ac:dyDescent="0.25">
      <c r="B36"/>
      <c r="C36"/>
      <c r="D36"/>
      <c r="E36"/>
      <c r="F36"/>
      <c r="G36"/>
      <c r="H36"/>
      <c r="I36"/>
      <c r="J36"/>
      <c r="K36"/>
      <c r="L36"/>
      <c r="M36"/>
      <c r="N36"/>
      <c r="O36"/>
      <c r="P36"/>
      <c r="Q36"/>
      <c r="R36"/>
      <c r="S36"/>
      <c r="T36"/>
    </row>
    <row r="37" spans="2:25" x14ac:dyDescent="0.25">
      <c r="B37"/>
      <c r="C37"/>
      <c r="D37"/>
      <c r="E37"/>
      <c r="F37"/>
      <c r="G37"/>
      <c r="H37"/>
      <c r="I37"/>
      <c r="J37"/>
      <c r="K37"/>
      <c r="L37"/>
      <c r="M37"/>
      <c r="N37"/>
      <c r="O37"/>
      <c r="P37"/>
      <c r="Q37"/>
      <c r="R37"/>
      <c r="S37"/>
      <c r="T37"/>
      <c r="V37" s="218" t="s">
        <v>178</v>
      </c>
      <c r="W37" s="218"/>
      <c r="X37" s="180"/>
    </row>
    <row r="38" spans="2:25" x14ac:dyDescent="0.25">
      <c r="B38"/>
      <c r="C38"/>
      <c r="D38"/>
      <c r="E38"/>
      <c r="F38"/>
      <c r="G38"/>
      <c r="H38"/>
      <c r="I38"/>
      <c r="J38"/>
      <c r="K38"/>
      <c r="L38"/>
      <c r="M38"/>
      <c r="N38"/>
      <c r="O38"/>
      <c r="P38"/>
      <c r="Q38"/>
      <c r="R38"/>
      <c r="S38"/>
      <c r="T38"/>
      <c r="V38" s="161">
        <f>MIN(K17,K39,K50,K72,K10)</f>
        <v>0</v>
      </c>
      <c r="W38" s="161">
        <f>W41*0.15</f>
        <v>0.44999999999999996</v>
      </c>
      <c r="X38" s="161">
        <v>4</v>
      </c>
      <c r="Y38" s="161" t="s">
        <v>193</v>
      </c>
    </row>
    <row r="39" spans="2:25" x14ac:dyDescent="0.25">
      <c r="B39"/>
      <c r="C39"/>
      <c r="D39"/>
      <c r="E39"/>
      <c r="F39"/>
      <c r="G39"/>
      <c r="H39"/>
      <c r="I39"/>
      <c r="J39"/>
      <c r="K39"/>
      <c r="L39"/>
      <c r="M39"/>
      <c r="N39"/>
      <c r="O39"/>
      <c r="P39"/>
      <c r="Q39"/>
      <c r="R39"/>
      <c r="S39"/>
      <c r="T39"/>
      <c r="V39" s="161">
        <f>W38</f>
        <v>0.44999999999999996</v>
      </c>
      <c r="W39" s="161">
        <f>AVERAGE(W41,V38)</f>
        <v>1.5</v>
      </c>
      <c r="X39" s="161">
        <v>3</v>
      </c>
    </row>
    <row r="40" spans="2:25" x14ac:dyDescent="0.25">
      <c r="B40"/>
      <c r="C40"/>
      <c r="D40"/>
      <c r="E40"/>
      <c r="F40"/>
      <c r="G40"/>
      <c r="H40"/>
      <c r="I40"/>
      <c r="J40"/>
      <c r="K40"/>
      <c r="L40"/>
      <c r="M40"/>
      <c r="N40"/>
      <c r="O40"/>
      <c r="P40"/>
      <c r="Q40"/>
      <c r="R40"/>
      <c r="S40"/>
      <c r="T40"/>
      <c r="V40" s="161">
        <f>AVERAGE(W41,V38)</f>
        <v>1.5</v>
      </c>
      <c r="W40" s="161">
        <f>V41</f>
        <v>2.5499999999999998</v>
      </c>
      <c r="X40" s="161">
        <v>2</v>
      </c>
    </row>
    <row r="41" spans="2:25" x14ac:dyDescent="0.25">
      <c r="B41"/>
      <c r="C41"/>
      <c r="D41"/>
      <c r="E41"/>
      <c r="F41"/>
      <c r="G41"/>
      <c r="H41"/>
      <c r="I41"/>
      <c r="J41"/>
      <c r="K41"/>
      <c r="L41"/>
      <c r="M41"/>
      <c r="N41"/>
      <c r="O41"/>
      <c r="P41"/>
      <c r="Q41"/>
      <c r="R41"/>
      <c r="S41"/>
      <c r="T41"/>
      <c r="V41" s="161">
        <f>W41*0.85</f>
        <v>2.5499999999999998</v>
      </c>
      <c r="W41" s="161">
        <f>MAX(K17,K39,K50,K72,K10)</f>
        <v>3</v>
      </c>
      <c r="X41" s="161">
        <v>1</v>
      </c>
      <c r="Y41" s="161" t="s">
        <v>194</v>
      </c>
    </row>
    <row r="42" spans="2:25" x14ac:dyDescent="0.25">
      <c r="B42"/>
      <c r="C42"/>
      <c r="D42"/>
      <c r="E42"/>
      <c r="F42"/>
      <c r="G42"/>
      <c r="H42"/>
      <c r="I42"/>
      <c r="J42"/>
      <c r="K42"/>
      <c r="L42"/>
      <c r="M42"/>
      <c r="N42"/>
      <c r="O42"/>
      <c r="P42"/>
      <c r="Q42"/>
      <c r="R42"/>
      <c r="S42"/>
      <c r="T42"/>
    </row>
    <row r="43" spans="2:25" x14ac:dyDescent="0.25">
      <c r="B43"/>
      <c r="C43"/>
      <c r="D43"/>
      <c r="E43"/>
      <c r="F43"/>
      <c r="G43"/>
      <c r="H43"/>
      <c r="I43"/>
      <c r="J43"/>
      <c r="K43"/>
      <c r="L43"/>
      <c r="M43"/>
      <c r="N43"/>
      <c r="O43"/>
      <c r="P43"/>
      <c r="Q43"/>
      <c r="R43"/>
      <c r="S43"/>
      <c r="T43"/>
      <c r="V43" s="218" t="s">
        <v>192</v>
      </c>
      <c r="W43" s="218"/>
      <c r="X43" s="180"/>
    </row>
    <row r="44" spans="2:25" x14ac:dyDescent="0.25">
      <c r="B44"/>
      <c r="C44"/>
      <c r="D44"/>
      <c r="E44"/>
      <c r="F44"/>
      <c r="G44"/>
      <c r="H44"/>
      <c r="I44"/>
      <c r="J44"/>
      <c r="K44"/>
      <c r="L44"/>
      <c r="M44"/>
      <c r="N44"/>
      <c r="O44"/>
      <c r="P44"/>
      <c r="Q44"/>
      <c r="R44"/>
      <c r="S44"/>
      <c r="T44"/>
      <c r="V44" s="161">
        <f>MIN(O17,O39,O50,O72,O10)</f>
        <v>0</v>
      </c>
      <c r="W44" s="161">
        <f>W47*0.15</f>
        <v>0</v>
      </c>
      <c r="X44" s="161">
        <v>4</v>
      </c>
      <c r="Y44" s="161" t="s">
        <v>193</v>
      </c>
    </row>
    <row r="45" spans="2:25" x14ac:dyDescent="0.25">
      <c r="B45"/>
      <c r="C45"/>
      <c r="D45"/>
      <c r="E45"/>
      <c r="F45"/>
      <c r="G45"/>
      <c r="H45"/>
      <c r="I45"/>
      <c r="J45"/>
      <c r="K45"/>
      <c r="L45"/>
      <c r="M45"/>
      <c r="N45"/>
      <c r="O45"/>
      <c r="P45"/>
      <c r="Q45"/>
      <c r="R45"/>
      <c r="S45"/>
      <c r="T45"/>
      <c r="V45" s="161">
        <f>W44</f>
        <v>0</v>
      </c>
      <c r="W45" s="161">
        <f>AVERAGE(W47,V44)</f>
        <v>0</v>
      </c>
      <c r="X45" s="161">
        <v>3</v>
      </c>
    </row>
    <row r="46" spans="2:25" customFormat="1" x14ac:dyDescent="0.25"/>
    <row r="47" spans="2:25" customFormat="1" ht="15" customHeight="1" x14ac:dyDescent="0.25"/>
    <row r="48" spans="2:25"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ht="15.75" customHeigh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sheetData>
  <mergeCells count="46">
    <mergeCell ref="V43:W43"/>
    <mergeCell ref="V20:X20"/>
    <mergeCell ref="B21:D21"/>
    <mergeCell ref="B22:D22"/>
    <mergeCell ref="V37:W37"/>
    <mergeCell ref="G18:I18"/>
    <mergeCell ref="K18:M18"/>
    <mergeCell ref="B11:D11"/>
    <mergeCell ref="B13:T13"/>
    <mergeCell ref="C14:F15"/>
    <mergeCell ref="G14:I14"/>
    <mergeCell ref="K14:M14"/>
    <mergeCell ref="O14:Q15"/>
    <mergeCell ref="R14:T15"/>
    <mergeCell ref="V14:X14"/>
    <mergeCell ref="G16:I16"/>
    <mergeCell ref="K16:M16"/>
    <mergeCell ref="O16:Q16"/>
    <mergeCell ref="R16:T16"/>
    <mergeCell ref="B10:D10"/>
    <mergeCell ref="B8:T8"/>
    <mergeCell ref="D5:G5"/>
    <mergeCell ref="H5:I5"/>
    <mergeCell ref="J5:K5"/>
    <mergeCell ref="P5:R5"/>
    <mergeCell ref="S5:T5"/>
    <mergeCell ref="D6:G6"/>
    <mergeCell ref="H6:I6"/>
    <mergeCell ref="J6:K6"/>
    <mergeCell ref="P6:R6"/>
    <mergeCell ref="S6:T6"/>
    <mergeCell ref="C9:F9"/>
    <mergeCell ref="G9:I9"/>
    <mergeCell ref="K9:M9"/>
    <mergeCell ref="O9:Q9"/>
    <mergeCell ref="R9:T9"/>
    <mergeCell ref="C2:T2"/>
    <mergeCell ref="C3:C4"/>
    <mergeCell ref="D3:G4"/>
    <mergeCell ref="H3:K3"/>
    <mergeCell ref="L3:N3"/>
    <mergeCell ref="O3:O4"/>
    <mergeCell ref="P3:R4"/>
    <mergeCell ref="S3:T4"/>
    <mergeCell ref="H4:I4"/>
    <mergeCell ref="J4:K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vt:i4>
      </vt:variant>
    </vt:vector>
  </HeadingPairs>
  <TitlesOfParts>
    <vt:vector size="16" baseType="lpstr">
      <vt:lpstr>Overall</vt:lpstr>
      <vt:lpstr>Denton to Coit</vt:lpstr>
      <vt:lpstr>coit to 1827</vt:lpstr>
      <vt:lpstr>MAPO NE partial </vt:lpstr>
      <vt:lpstr>Spur 399</vt:lpstr>
      <vt:lpstr>1827 to 559</vt:lpstr>
      <vt:lpstr> 559  to hunt</vt:lpstr>
      <vt:lpstr>TOTAL BY ALIGNMENT</vt:lpstr>
      <vt:lpstr>Denton Co to Coit</vt:lpstr>
      <vt:lpstr>Coit to FM 1827 </vt:lpstr>
      <vt:lpstr>Spur_399</vt:lpstr>
      <vt:lpstr>FM 1827 to CR 559</vt:lpstr>
      <vt:lpstr>CR 559 to County Line</vt:lpstr>
      <vt:lpstr>Tech WorkshopQualitative Matrix</vt:lpstr>
      <vt:lpstr>2nd PM - Quantativ - Final Alts</vt:lpstr>
      <vt:lpstr>'TOTAL BY ALIGNMENT'!Print_Area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Harper, Kristen E</dc:creator>
  <cp:lastModifiedBy>Robertson, Josh R</cp:lastModifiedBy>
  <cp:lastPrinted>2018-09-25T22:00:09Z</cp:lastPrinted>
  <dcterms:created xsi:type="dcterms:W3CDTF">2017-07-31T19:38:32Z</dcterms:created>
  <dcterms:modified xsi:type="dcterms:W3CDTF">2019-07-31T21:48:30Z</dcterms:modified>
</cp:coreProperties>
</file>