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williams\Documents\US380\Frisco Meeting\June 2019 Update\"/>
    </mc:Choice>
  </mc:AlternateContent>
  <xr:revisionPtr revIDLastSave="0" documentId="8_{022ADE83-9A0F-4677-8259-95AD40E52E06}" xr6:coauthVersionLast="43" xr6:coauthVersionMax="43" xr10:uidLastSave="{00000000-0000-0000-0000-000000000000}"/>
  <bookViews>
    <workbookView xWindow="28845" yWindow="1830" windowWidth="21600" windowHeight="11385" xr2:uid="{F3A3EDF5-876F-4A75-81DB-13EC5F860850}"/>
  </bookViews>
  <sheets>
    <sheet name="Recovered_Sheet1" sheetId="2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2" l="1"/>
  <c r="L12" i="2"/>
  <c r="V12" i="2" s="1"/>
  <c r="U12" i="2"/>
  <c r="H12" i="2"/>
  <c r="M12" i="2" s="1"/>
  <c r="H13" i="2" l="1"/>
  <c r="M13" i="2" s="1"/>
  <c r="U13" i="2" l="1"/>
  <c r="V13" i="2"/>
  <c r="J13" i="2"/>
  <c r="O13" i="2" s="1"/>
  <c r="I13" i="2"/>
  <c r="N13" i="2" s="1"/>
  <c r="U11" i="2"/>
  <c r="W13" i="2" l="1"/>
  <c r="Y13" i="2" s="1"/>
  <c r="K13" i="2"/>
  <c r="W12" i="2"/>
  <c r="X12" i="2" s="1"/>
  <c r="J12" i="2"/>
  <c r="O12" i="2" s="1"/>
  <c r="I12" i="2"/>
  <c r="N12" i="2" s="1"/>
  <c r="H11" i="2"/>
  <c r="M11" i="2" s="1"/>
  <c r="X13" i="2" l="1"/>
  <c r="Z13" i="2" s="1"/>
  <c r="P13" i="2"/>
  <c r="R13" i="2" s="1"/>
  <c r="Y12" i="2"/>
  <c r="Z12" i="2" s="1"/>
  <c r="P12" i="2"/>
  <c r="R12" i="2" s="1"/>
  <c r="K12" i="2"/>
  <c r="Q13" i="2" l="1"/>
  <c r="S13" i="2"/>
  <c r="S12" i="2"/>
  <c r="Q12" i="2"/>
  <c r="T13" i="2" l="1"/>
  <c r="T12" i="2"/>
  <c r="U9" i="2" l="1"/>
  <c r="U10" i="2"/>
  <c r="V9" i="2"/>
  <c r="J11" i="2"/>
  <c r="I11" i="2"/>
  <c r="J10" i="2"/>
  <c r="I10" i="2"/>
  <c r="H10" i="2"/>
  <c r="J9" i="2"/>
  <c r="I9" i="2"/>
  <c r="H9" i="2"/>
  <c r="V11" i="2" l="1"/>
  <c r="W11" i="2" s="1"/>
  <c r="Y11" i="2" s="1"/>
  <c r="N11" i="2"/>
  <c r="M9" i="2"/>
  <c r="W9" i="2"/>
  <c r="Y9" i="2" s="1"/>
  <c r="N10" i="2"/>
  <c r="O11" i="2"/>
  <c r="M10" i="2"/>
  <c r="V10" i="2"/>
  <c r="O10" i="2"/>
  <c r="N9" i="2"/>
  <c r="O9" i="2"/>
  <c r="K9" i="2"/>
  <c r="K10" i="2"/>
  <c r="K11" i="2"/>
  <c r="P11" i="2" l="1"/>
  <c r="Q11" i="2" s="1"/>
  <c r="X9" i="2"/>
  <c r="Z9" i="2" s="1"/>
  <c r="X11" i="2"/>
  <c r="Z11" i="2" s="1"/>
  <c r="P10" i="2"/>
  <c r="Q10" i="2" s="1"/>
  <c r="P9" i="2"/>
  <c r="Q9" i="2" s="1"/>
  <c r="W10" i="2"/>
  <c r="X10" i="2" s="1"/>
  <c r="R11" i="2" l="1"/>
  <c r="R10" i="2"/>
  <c r="S9" i="2"/>
  <c r="R9" i="2"/>
  <c r="S10" i="2"/>
  <c r="S11" i="2"/>
  <c r="Y10" i="2"/>
  <c r="Z10" i="2" s="1"/>
  <c r="T9" i="2" l="1"/>
  <c r="T11" i="2"/>
  <c r="T10" i="2"/>
</calcChain>
</file>

<file path=xl/sharedStrings.xml><?xml version="1.0" encoding="utf-8"?>
<sst xmlns="http://schemas.openxmlformats.org/spreadsheetml/2006/main" count="45" uniqueCount="26">
  <si>
    <t>FM 423 to Coit Rd</t>
  </si>
  <si>
    <t>Coit Rd to Custer Rd</t>
  </si>
  <si>
    <t>Frisco</t>
  </si>
  <si>
    <t>Prosper</t>
  </si>
  <si>
    <t>McKinney</t>
  </si>
  <si>
    <t>Totals</t>
  </si>
  <si>
    <t>Alternative 
Alignment</t>
  </si>
  <si>
    <t>Acres</t>
  </si>
  <si>
    <t>Percentage</t>
  </si>
  <si>
    <t>Frisco
(acres)</t>
  </si>
  <si>
    <t>Prosper
(acres)</t>
  </si>
  <si>
    <t>McKinney
(acres)</t>
  </si>
  <si>
    <t>Total of Needed ROW
(acres)</t>
  </si>
  <si>
    <t>Highway ROW</t>
  </si>
  <si>
    <t xml:space="preserve">TxDOT US 380 Feasibility Study </t>
  </si>
  <si>
    <t>Alternative Alignment Property Impacts Analysis</t>
  </si>
  <si>
    <t>FM 423 to Custer Rd</t>
  </si>
  <si>
    <t>Property Impact Credit for Irving WL =</t>
  </si>
  <si>
    <t>Minimize Irving WL Reconstruction (350' ROW)</t>
  </si>
  <si>
    <t>Maintain Existing Irving WL Esmt (350' ROW)</t>
  </si>
  <si>
    <t>Optimize ROW/Esmt take btwn Frisco/Prosper (350' ROW)</t>
  </si>
  <si>
    <t>Irving WL Property Impact (acres) (25% of Total Area)
(Does not include DNT ROW overlap)</t>
  </si>
  <si>
    <t>TxDOT Preffered Alternative (330' ROW)</t>
  </si>
  <si>
    <t>TxDOT Preferred Alternative (330' ROW) (Includes 22 acres prev acquired from Frisco for US 380 Improvements)</t>
  </si>
  <si>
    <t>Total Property Impacts (Includes 25% of Irving WL Easement)
FM428 to Custer Road</t>
  </si>
  <si>
    <t>Property Impacts (Includes 25% of Irving WL Easement)
FM 423 to Coit 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</si>
</sst>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0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0" fontId="6" fillId="0" borderId="0" xfId="0" applyNumberFormat="1" applyFont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10" fontId="3" fillId="5" borderId="1" xfId="1" applyNumberFormat="1" applyFont="1" applyFill="1" applyBorder="1" applyAlignment="1">
      <alignment vertical="center"/>
    </xf>
    <xf numFmtId="4" fontId="3" fillId="4" borderId="1" xfId="1" applyNumberFormat="1" applyFont="1" applyFill="1" applyBorder="1" applyAlignment="1">
      <alignment vertical="center"/>
    </xf>
    <xf numFmtId="10" fontId="3" fillId="4" borderId="1" xfId="1" applyNumberFormat="1" applyFont="1" applyFill="1" applyBorder="1" applyAlignment="1">
      <alignment vertical="center"/>
    </xf>
    <xf numFmtId="10" fontId="3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3D876-A3E3-46DC-AB1F-F9800954DBCC}">
  <sheetPr>
    <pageSetUpPr fitToPage="1"/>
  </sheetPr>
  <dimension ref="A1:Z13"/>
  <sheetViews>
    <sheetView tabSelected="1" topLeftCell="A4" zoomScaleNormal="100" workbookViewId="0">
      <selection activeCell="C15" sqref="C15"/>
    </sheetView>
  </sheetViews>
  <sheetFormatPr defaultRowHeight="12.75" x14ac:dyDescent="0.25"/>
  <cols>
    <col min="1" max="1" width="45.7109375" style="1" customWidth="1"/>
    <col min="2" max="11" width="8.7109375" style="1" customWidth="1"/>
    <col min="12" max="12" width="27.28515625" style="1" customWidth="1"/>
    <col min="13" max="40" width="8.7109375" style="1" customWidth="1"/>
    <col min="41" max="16384" width="9.140625" style="1"/>
  </cols>
  <sheetData>
    <row r="1" spans="1:26" s="6" customFormat="1" ht="18" x14ac:dyDescent="0.25">
      <c r="A1" s="5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6" customFormat="1" ht="18" x14ac:dyDescent="0.25">
      <c r="A2" s="7" t="s">
        <v>15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s="6" customFormat="1" ht="18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s="4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s="4" customFormat="1" ht="15" customHeight="1" x14ac:dyDescent="0.25">
      <c r="A5" s="29" t="s">
        <v>17</v>
      </c>
      <c r="B5" s="29"/>
      <c r="C5" s="29"/>
      <c r="D5" s="29"/>
      <c r="E5" s="8">
        <v>0.25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4" customFormat="1" ht="30" customHeight="1" x14ac:dyDescent="0.25">
      <c r="A6" s="28" t="s">
        <v>6</v>
      </c>
      <c r="B6" s="26" t="s">
        <v>13</v>
      </c>
      <c r="C6" s="26"/>
      <c r="D6" s="26"/>
      <c r="E6" s="26"/>
      <c r="F6" s="26"/>
      <c r="G6" s="26"/>
      <c r="H6" s="26"/>
      <c r="I6" s="26"/>
      <c r="J6" s="26"/>
      <c r="K6" s="26"/>
      <c r="L6" s="20"/>
      <c r="M6" s="22" t="s">
        <v>24</v>
      </c>
      <c r="N6" s="22"/>
      <c r="O6" s="22"/>
      <c r="P6" s="22"/>
      <c r="Q6" s="22"/>
      <c r="R6" s="22"/>
      <c r="S6" s="22"/>
      <c r="T6" s="22"/>
      <c r="U6" s="23" t="s">
        <v>25</v>
      </c>
      <c r="V6" s="23"/>
      <c r="W6" s="23"/>
      <c r="X6" s="23"/>
      <c r="Y6" s="23"/>
      <c r="Z6" s="23"/>
    </row>
    <row r="7" spans="1:26" s="4" customFormat="1" ht="30" customHeight="1" x14ac:dyDescent="0.25">
      <c r="A7" s="28"/>
      <c r="B7" s="26" t="s">
        <v>0</v>
      </c>
      <c r="C7" s="26"/>
      <c r="D7" s="26"/>
      <c r="E7" s="26" t="s">
        <v>1</v>
      </c>
      <c r="F7" s="26"/>
      <c r="G7" s="26"/>
      <c r="H7" s="26" t="s">
        <v>5</v>
      </c>
      <c r="I7" s="26"/>
      <c r="J7" s="26"/>
      <c r="K7" s="27" t="s">
        <v>12</v>
      </c>
      <c r="L7" s="25" t="s">
        <v>21</v>
      </c>
      <c r="M7" s="24" t="s">
        <v>7</v>
      </c>
      <c r="N7" s="24"/>
      <c r="O7" s="24"/>
      <c r="P7" s="24"/>
      <c r="Q7" s="24" t="s">
        <v>8</v>
      </c>
      <c r="R7" s="24"/>
      <c r="S7" s="24"/>
      <c r="T7" s="24"/>
      <c r="U7" s="21" t="s">
        <v>7</v>
      </c>
      <c r="V7" s="21"/>
      <c r="W7" s="21"/>
      <c r="X7" s="21" t="s">
        <v>8</v>
      </c>
      <c r="Y7" s="21"/>
      <c r="Z7" s="21"/>
    </row>
    <row r="8" spans="1:26" ht="30" customHeight="1" x14ac:dyDescent="0.25">
      <c r="A8" s="28"/>
      <c r="B8" s="16" t="s">
        <v>9</v>
      </c>
      <c r="C8" s="16" t="s">
        <v>10</v>
      </c>
      <c r="D8" s="16" t="s">
        <v>11</v>
      </c>
      <c r="E8" s="16" t="s">
        <v>9</v>
      </c>
      <c r="F8" s="16" t="s">
        <v>10</v>
      </c>
      <c r="G8" s="16" t="s">
        <v>11</v>
      </c>
      <c r="H8" s="16" t="s">
        <v>9</v>
      </c>
      <c r="I8" s="16" t="s">
        <v>10</v>
      </c>
      <c r="J8" s="16" t="s">
        <v>11</v>
      </c>
      <c r="K8" s="27"/>
      <c r="L8" s="25"/>
      <c r="M8" s="9" t="s">
        <v>2</v>
      </c>
      <c r="N8" s="9" t="s">
        <v>3</v>
      </c>
      <c r="O8" s="9" t="s">
        <v>4</v>
      </c>
      <c r="P8" s="9" t="s">
        <v>5</v>
      </c>
      <c r="Q8" s="9" t="s">
        <v>2</v>
      </c>
      <c r="R8" s="9" t="s">
        <v>3</v>
      </c>
      <c r="S8" s="9" t="s">
        <v>4</v>
      </c>
      <c r="T8" s="9" t="s">
        <v>5</v>
      </c>
      <c r="U8" s="15" t="s">
        <v>2</v>
      </c>
      <c r="V8" s="15" t="s">
        <v>3</v>
      </c>
      <c r="W8" s="15" t="s">
        <v>5</v>
      </c>
      <c r="X8" s="15" t="s">
        <v>2</v>
      </c>
      <c r="Y8" s="15" t="s">
        <v>3</v>
      </c>
      <c r="Z8" s="15" t="s">
        <v>5</v>
      </c>
    </row>
    <row r="9" spans="1:26" ht="30" hidden="1" customHeight="1" x14ac:dyDescent="0.25">
      <c r="A9" s="18" t="s">
        <v>19</v>
      </c>
      <c r="B9" s="17">
        <v>144.62</v>
      </c>
      <c r="C9" s="17">
        <v>6.94</v>
      </c>
      <c r="D9" s="17">
        <v>0</v>
      </c>
      <c r="E9" s="17">
        <v>0</v>
      </c>
      <c r="F9" s="17">
        <v>37.369999999999997</v>
      </c>
      <c r="G9" s="17">
        <v>6.05</v>
      </c>
      <c r="H9" s="17">
        <f>+E9+B9</f>
        <v>144.62</v>
      </c>
      <c r="I9" s="17">
        <f t="shared" ref="I9:J9" si="0">+F9+C9</f>
        <v>44.309999999999995</v>
      </c>
      <c r="J9" s="17">
        <f t="shared" si="0"/>
        <v>6.05</v>
      </c>
      <c r="K9" s="17">
        <f>SUM(H9:J9)</f>
        <v>194.98000000000002</v>
      </c>
      <c r="L9" s="19">
        <v>0</v>
      </c>
      <c r="M9" s="10">
        <f>H9</f>
        <v>144.62</v>
      </c>
      <c r="N9" s="10">
        <f>L9+I9</f>
        <v>44.309999999999995</v>
      </c>
      <c r="O9" s="10">
        <f>J9</f>
        <v>6.05</v>
      </c>
      <c r="P9" s="10">
        <f>SUM(M9:O9)</f>
        <v>194.98000000000002</v>
      </c>
      <c r="Q9" s="11">
        <f>M9/$P9</f>
        <v>0.74171709918966044</v>
      </c>
      <c r="R9" s="11">
        <f t="shared" ref="R9:S9" si="1">N9/$P9</f>
        <v>0.22725407734126574</v>
      </c>
      <c r="S9" s="11">
        <f t="shared" si="1"/>
        <v>3.1028823469073746E-2</v>
      </c>
      <c r="T9" s="11">
        <f>SUM(Q9:S9)</f>
        <v>0.99999999999999989</v>
      </c>
      <c r="U9" s="12">
        <f>+B9</f>
        <v>144.62</v>
      </c>
      <c r="V9" s="12">
        <f>+L9+C9</f>
        <v>6.94</v>
      </c>
      <c r="W9" s="12">
        <f>+V9+U9</f>
        <v>151.56</v>
      </c>
      <c r="X9" s="13">
        <f>+U9/$W9</f>
        <v>0.95420955397202434</v>
      </c>
      <c r="Y9" s="13">
        <f>+V9/$W9</f>
        <v>4.5790446027975724E-2</v>
      </c>
      <c r="Z9" s="14">
        <f>+Y9+X9</f>
        <v>1</v>
      </c>
    </row>
    <row r="10" spans="1:26" ht="30" hidden="1" customHeight="1" x14ac:dyDescent="0.25">
      <c r="A10" s="18" t="s">
        <v>18</v>
      </c>
      <c r="B10" s="17">
        <v>116.7</v>
      </c>
      <c r="C10" s="17">
        <v>35.54</v>
      </c>
      <c r="D10" s="17">
        <v>0</v>
      </c>
      <c r="E10" s="17">
        <v>0</v>
      </c>
      <c r="F10" s="17">
        <v>37.369999999999997</v>
      </c>
      <c r="G10" s="17">
        <v>6.05</v>
      </c>
      <c r="H10" s="17">
        <f t="shared" ref="H10" si="2">+E10+B10</f>
        <v>116.7</v>
      </c>
      <c r="I10" s="17">
        <f t="shared" ref="I10:I13" si="3">+F10+C10</f>
        <v>72.91</v>
      </c>
      <c r="J10" s="17">
        <f t="shared" ref="J10:J13" si="4">+G10+D10</f>
        <v>6.05</v>
      </c>
      <c r="K10" s="17">
        <f t="shared" ref="K10:K11" si="5">SUM(H10:J10)</f>
        <v>195.66000000000003</v>
      </c>
      <c r="L10" s="19">
        <v>4.1322314049586772</v>
      </c>
      <c r="M10" s="10">
        <f>H10</f>
        <v>116.7</v>
      </c>
      <c r="N10" s="10">
        <f>L10+I10</f>
        <v>77.04223140495867</v>
      </c>
      <c r="O10" s="10">
        <f>J10</f>
        <v>6.05</v>
      </c>
      <c r="P10" s="10">
        <f t="shared" ref="P10:P13" si="6">SUM(M10:O10)</f>
        <v>199.79223140495867</v>
      </c>
      <c r="Q10" s="11">
        <f t="shared" ref="Q10" si="7">M10/$P10</f>
        <v>0.58410679524100662</v>
      </c>
      <c r="R10" s="11">
        <f t="shared" ref="R10:R13" si="8">N10/$P10</f>
        <v>0.38561174707940393</v>
      </c>
      <c r="S10" s="11">
        <f t="shared" ref="S10:S13" si="9">O10/$P10</f>
        <v>3.0281457679589459E-2</v>
      </c>
      <c r="T10" s="11">
        <f t="shared" ref="T10:T13" si="10">SUM(Q10:S10)</f>
        <v>1</v>
      </c>
      <c r="U10" s="12">
        <f>+B10</f>
        <v>116.7</v>
      </c>
      <c r="V10" s="12">
        <f>+L10+C10</f>
        <v>39.67223140495868</v>
      </c>
      <c r="W10" s="12">
        <f t="shared" ref="W10:W12" si="11">+V10+U10</f>
        <v>156.37223140495868</v>
      </c>
      <c r="X10" s="13">
        <f t="shared" ref="X10:X11" si="12">+U10/$W10</f>
        <v>0.74629618667895636</v>
      </c>
      <c r="Y10" s="14">
        <f t="shared" ref="Y10:Y11" si="13">+V10/$W10</f>
        <v>0.25370381332104369</v>
      </c>
      <c r="Z10" s="14">
        <f t="shared" ref="Z10:Z11" si="14">+Y10+X10</f>
        <v>1</v>
      </c>
    </row>
    <row r="11" spans="1:26" s="2" customFormat="1" ht="30" hidden="1" customHeight="1" x14ac:dyDescent="0.25">
      <c r="A11" s="18" t="s">
        <v>20</v>
      </c>
      <c r="B11" s="17">
        <v>99.4</v>
      </c>
      <c r="C11" s="17">
        <v>52.8</v>
      </c>
      <c r="D11" s="17">
        <v>0</v>
      </c>
      <c r="E11" s="17">
        <v>0</v>
      </c>
      <c r="F11" s="17">
        <v>37.369999999999997</v>
      </c>
      <c r="G11" s="17">
        <v>6.05</v>
      </c>
      <c r="H11" s="17">
        <f>+E11+B11</f>
        <v>99.4</v>
      </c>
      <c r="I11" s="17">
        <f t="shared" si="3"/>
        <v>90.169999999999987</v>
      </c>
      <c r="J11" s="17">
        <f t="shared" si="4"/>
        <v>6.05</v>
      </c>
      <c r="K11" s="17">
        <f t="shared" si="5"/>
        <v>195.62</v>
      </c>
      <c r="L11" s="19">
        <v>9.1253443526170805</v>
      </c>
      <c r="M11" s="10">
        <f>H11</f>
        <v>99.4</v>
      </c>
      <c r="N11" s="10">
        <f>L11+I11</f>
        <v>99.295344352617064</v>
      </c>
      <c r="O11" s="10">
        <f>J11</f>
        <v>6.05</v>
      </c>
      <c r="P11" s="10">
        <f>SUM(M11:O11)</f>
        <v>204.74534435261708</v>
      </c>
      <c r="Q11" s="11">
        <f>M11/$P11</f>
        <v>0.48548112443920127</v>
      </c>
      <c r="R11" s="11">
        <f t="shared" si="8"/>
        <v>0.48496997412360382</v>
      </c>
      <c r="S11" s="11">
        <f t="shared" si="9"/>
        <v>2.9548901437194842E-2</v>
      </c>
      <c r="T11" s="11">
        <f t="shared" si="10"/>
        <v>0.99999999999999989</v>
      </c>
      <c r="U11" s="12">
        <f>+B11</f>
        <v>99.4</v>
      </c>
      <c r="V11" s="12">
        <f>+L11+C11</f>
        <v>61.925344352617074</v>
      </c>
      <c r="W11" s="12">
        <f t="shared" si="11"/>
        <v>161.32534435261709</v>
      </c>
      <c r="X11" s="13">
        <f t="shared" si="12"/>
        <v>0.61614621310050521</v>
      </c>
      <c r="Y11" s="14">
        <f t="shared" si="13"/>
        <v>0.38385378689949462</v>
      </c>
      <c r="Z11" s="14">
        <f t="shared" si="14"/>
        <v>0.99999999999999978</v>
      </c>
    </row>
    <row r="12" spans="1:26" ht="30" customHeight="1" x14ac:dyDescent="0.25">
      <c r="A12" s="18" t="s">
        <v>22</v>
      </c>
      <c r="B12" s="17">
        <v>84.58</v>
      </c>
      <c r="C12" s="17">
        <v>56.93</v>
      </c>
      <c r="D12" s="17">
        <v>0</v>
      </c>
      <c r="E12" s="17">
        <v>0</v>
      </c>
      <c r="F12" s="17">
        <v>33</v>
      </c>
      <c r="G12" s="17">
        <v>5.26</v>
      </c>
      <c r="H12" s="17">
        <f>+E12+B12</f>
        <v>84.58</v>
      </c>
      <c r="I12" s="17">
        <f t="shared" si="3"/>
        <v>89.93</v>
      </c>
      <c r="J12" s="17">
        <f t="shared" si="4"/>
        <v>5.26</v>
      </c>
      <c r="K12" s="17">
        <f>SUM(H12:J12)</f>
        <v>179.76999999999998</v>
      </c>
      <c r="L12" s="19">
        <f>(31.6*$E$5)</f>
        <v>7.9</v>
      </c>
      <c r="M12" s="10">
        <f>H12</f>
        <v>84.58</v>
      </c>
      <c r="N12" s="10">
        <f>L12+I12</f>
        <v>97.830000000000013</v>
      </c>
      <c r="O12" s="10">
        <f>J12</f>
        <v>5.26</v>
      </c>
      <c r="P12" s="10">
        <f t="shared" si="6"/>
        <v>187.67000000000002</v>
      </c>
      <c r="Q12" s="11">
        <f>M12/$P12</f>
        <v>0.45068471252730852</v>
      </c>
      <c r="R12" s="11">
        <f t="shared" si="8"/>
        <v>0.52128736612138327</v>
      </c>
      <c r="S12" s="11">
        <f t="shared" si="9"/>
        <v>2.8027921351308143E-2</v>
      </c>
      <c r="T12" s="11">
        <f t="shared" si="10"/>
        <v>1</v>
      </c>
      <c r="U12" s="12">
        <f>+B12</f>
        <v>84.58</v>
      </c>
      <c r="V12" s="12">
        <f>+L12+C12</f>
        <v>64.83</v>
      </c>
      <c r="W12" s="12">
        <f t="shared" si="11"/>
        <v>149.41</v>
      </c>
      <c r="X12" s="13">
        <f>+U12/$W12</f>
        <v>0.56609330031457061</v>
      </c>
      <c r="Y12" s="14">
        <f t="shared" ref="Y12" si="15">+V12/$W12</f>
        <v>0.43390669968542933</v>
      </c>
      <c r="Z12" s="14">
        <f t="shared" ref="Z12" si="16">+Y12+X12</f>
        <v>1</v>
      </c>
    </row>
    <row r="13" spans="1:26" ht="42" customHeight="1" x14ac:dyDescent="0.25">
      <c r="A13" s="18" t="s">
        <v>23</v>
      </c>
      <c r="B13" s="17">
        <v>84.58</v>
      </c>
      <c r="C13" s="17">
        <v>56.93</v>
      </c>
      <c r="D13" s="17">
        <v>0</v>
      </c>
      <c r="E13" s="17">
        <v>0</v>
      </c>
      <c r="F13" s="17">
        <v>33</v>
      </c>
      <c r="G13" s="17">
        <v>5.26</v>
      </c>
      <c r="H13" s="17">
        <f>+E13+B13</f>
        <v>84.58</v>
      </c>
      <c r="I13" s="17">
        <f t="shared" si="3"/>
        <v>89.93</v>
      </c>
      <c r="J13" s="17">
        <f t="shared" si="4"/>
        <v>5.26</v>
      </c>
      <c r="K13" s="17">
        <f>SUM(H13:J13)</f>
        <v>179.76999999999998</v>
      </c>
      <c r="L13" s="19">
        <f>(31.6*$E$5)</f>
        <v>7.9</v>
      </c>
      <c r="M13" s="10">
        <f>H13+22</f>
        <v>106.58</v>
      </c>
      <c r="N13" s="10">
        <f>L13+I13</f>
        <v>97.830000000000013</v>
      </c>
      <c r="O13" s="10">
        <f>J13</f>
        <v>5.26</v>
      </c>
      <c r="P13" s="10">
        <f t="shared" si="6"/>
        <v>209.67000000000002</v>
      </c>
      <c r="Q13" s="11">
        <f>M13/$P13</f>
        <v>0.50832260218438496</v>
      </c>
      <c r="R13" s="11">
        <f t="shared" si="8"/>
        <v>0.46659035627414513</v>
      </c>
      <c r="S13" s="11">
        <f t="shared" si="9"/>
        <v>2.5087041541469925E-2</v>
      </c>
      <c r="T13" s="11">
        <f t="shared" si="10"/>
        <v>1</v>
      </c>
      <c r="U13" s="12">
        <f>+B13+22</f>
        <v>106.58</v>
      </c>
      <c r="V13" s="12">
        <f>+L13+C13</f>
        <v>64.83</v>
      </c>
      <c r="W13" s="12">
        <f t="shared" ref="W13" si="17">+V13+U13</f>
        <v>171.41</v>
      </c>
      <c r="X13" s="13">
        <f t="shared" ref="X13" si="18">+U13/$W13</f>
        <v>0.62178402660288201</v>
      </c>
      <c r="Y13" s="14">
        <f t="shared" ref="Y13" si="19">+V13/$W13</f>
        <v>0.37821597339711804</v>
      </c>
      <c r="Z13" s="14">
        <f t="shared" ref="Z13" si="20">+Y13+X13</f>
        <v>1</v>
      </c>
    </row>
  </sheetData>
  <mergeCells count="14">
    <mergeCell ref="A5:D5"/>
    <mergeCell ref="B7:D7"/>
    <mergeCell ref="E7:G7"/>
    <mergeCell ref="L7:L8"/>
    <mergeCell ref="H7:J7"/>
    <mergeCell ref="K7:K8"/>
    <mergeCell ref="A6:A8"/>
    <mergeCell ref="B6:K6"/>
    <mergeCell ref="U7:W7"/>
    <mergeCell ref="M6:T6"/>
    <mergeCell ref="U6:Z6"/>
    <mergeCell ref="X7:Z7"/>
    <mergeCell ref="M7:P7"/>
    <mergeCell ref="Q7:T7"/>
  </mergeCells>
  <printOptions horizontalCentered="1"/>
  <pageMargins left="0.25" right="0.25" top="0.5" bottom="0.5" header="0.3" footer="0.3"/>
  <pageSetup paperSize="17" scale="74" orientation="landscape" r:id="rId1"/>
  <headerFooter>
    <oddFooter>&amp;L&amp;"Arial Narrow,Regular"&amp;10&amp;F&amp;R&amp;"Arial Narrow,Regular"&amp;10&amp;D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Recovered_Sheet1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David C</dc:creator>
  <cp:lastModifiedBy>Williams, David C</cp:lastModifiedBy>
  <cp:lastPrinted>2018-08-10T03:09:21Z</cp:lastPrinted>
  <dcterms:created xsi:type="dcterms:W3CDTF">2018-07-02T12:24:18Z</dcterms:created>
  <dcterms:modified xsi:type="dcterms:W3CDTF">2019-08-02T14:49:07Z</dcterms:modified>
</cp:coreProperties>
</file>